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-180" windowWidth="10890" windowHeight="11730"/>
  </bookViews>
  <sheets>
    <sheet name="Consolidated " sheetId="8" r:id="rId1"/>
    <sheet name="Fund 100" sheetId="9" r:id="rId2"/>
    <sheet name="Fund 200 SEF" sheetId="10" r:id="rId3"/>
    <sheet name="Fund 300 TF" sheetId="11" r:id="rId4"/>
    <sheet name="Barangay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4">Barangay!$A$1:$R$59</definedName>
    <definedName name="_xlnm.Print_Area" localSheetId="0">'Consolidated '!$A$1:$P$63</definedName>
    <definedName name="_xlnm.Print_Area" localSheetId="1">'Fund 100'!$A$1:$P$63</definedName>
    <definedName name="_xlnm.Print_Area" localSheetId="2">'Fund 200 SEF'!$A$2:$P$62</definedName>
    <definedName name="_xlnm.Print_Area" localSheetId="3">'Fund 300 TF'!$A$2:$P$62</definedName>
  </definedNames>
  <calcPr calcId="144525"/>
</workbook>
</file>

<file path=xl/calcChain.xml><?xml version="1.0" encoding="utf-8"?>
<calcChain xmlns="http://schemas.openxmlformats.org/spreadsheetml/2006/main">
  <c r="D21" i="11" l="1"/>
  <c r="F21" i="10"/>
  <c r="F13" i="10"/>
  <c r="E21" i="10"/>
  <c r="E13" i="10"/>
  <c r="D13" i="10"/>
  <c r="D21" i="10"/>
  <c r="E14" i="9"/>
  <c r="F14" i="9"/>
  <c r="F22" i="9"/>
  <c r="E22" i="9"/>
  <c r="D22" i="9"/>
  <c r="D14" i="9"/>
  <c r="D20" i="9"/>
  <c r="D26" i="9"/>
  <c r="D39" i="9"/>
  <c r="D40" i="9"/>
  <c r="O25" i="11"/>
  <c r="M25" i="10"/>
  <c r="M19" i="10"/>
  <c r="L38" i="10"/>
  <c r="M38" i="10"/>
  <c r="J38" i="10"/>
  <c r="K38" i="10"/>
  <c r="K19" i="11"/>
  <c r="L19" i="11"/>
  <c r="L26" i="11"/>
  <c r="J19" i="11"/>
  <c r="L19" i="10"/>
  <c r="K19" i="10"/>
  <c r="J19" i="10"/>
  <c r="I38" i="10"/>
  <c r="H38" i="10"/>
  <c r="E13" i="8"/>
  <c r="E26" i="9"/>
  <c r="D21" i="8"/>
  <c r="D19" i="10"/>
  <c r="D25" i="11"/>
  <c r="E19" i="11"/>
  <c r="N18" i="8"/>
  <c r="N13" i="8"/>
  <c r="O26" i="9"/>
  <c r="G21" i="8"/>
  <c r="G14" i="8"/>
  <c r="H14" i="8"/>
  <c r="I14" i="8"/>
  <c r="I49" i="11"/>
  <c r="P54" i="9"/>
  <c r="E18" i="8"/>
  <c r="D18" i="8"/>
  <c r="I13" i="8"/>
  <c r="G39" i="9"/>
  <c r="H35" i="8"/>
  <c r="I24" i="8"/>
  <c r="G25" i="10"/>
  <c r="E35" i="8"/>
  <c r="P23" i="9"/>
  <c r="P16" i="9"/>
  <c r="P17" i="9"/>
  <c r="P18" i="9"/>
  <c r="M21" i="8"/>
  <c r="K24" i="8"/>
  <c r="J24" i="8"/>
  <c r="L25" i="11"/>
  <c r="K25" i="11"/>
  <c r="I25" i="11"/>
  <c r="I16" i="8"/>
  <c r="F19" i="11"/>
  <c r="O16" i="8"/>
  <c r="K23" i="8"/>
  <c r="L23" i="8"/>
  <c r="M23" i="8"/>
  <c r="L24" i="8"/>
  <c r="M24" i="8"/>
  <c r="J22" i="8"/>
  <c r="J23" i="8"/>
  <c r="P53" i="8"/>
  <c r="J14" i="8"/>
  <c r="J15" i="8"/>
  <c r="J16" i="8"/>
  <c r="J17" i="8"/>
  <c r="J18" i="8"/>
  <c r="G35" i="8"/>
  <c r="I35" i="8"/>
  <c r="J35" i="8"/>
  <c r="E36" i="8"/>
  <c r="F36" i="8"/>
  <c r="G36" i="8"/>
  <c r="E37" i="8"/>
  <c r="F37" i="8"/>
  <c r="G37" i="8"/>
  <c r="D36" i="8"/>
  <c r="D37" i="8"/>
  <c r="D35" i="8"/>
  <c r="N22" i="8"/>
  <c r="O22" i="8"/>
  <c r="N23" i="8"/>
  <c r="O23" i="8"/>
  <c r="N24" i="8"/>
  <c r="O24" i="8"/>
  <c r="J31" i="8"/>
  <c r="J32" i="8"/>
  <c r="I22" i="8"/>
  <c r="H23" i="8"/>
  <c r="I23" i="8"/>
  <c r="O13" i="8"/>
  <c r="K14" i="8"/>
  <c r="L14" i="8"/>
  <c r="M14" i="8"/>
  <c r="N14" i="8"/>
  <c r="O14" i="8"/>
  <c r="I15" i="8"/>
  <c r="K15" i="8"/>
  <c r="L15" i="8"/>
  <c r="M15" i="8"/>
  <c r="N15" i="8"/>
  <c r="O15" i="8"/>
  <c r="K16" i="8"/>
  <c r="N16" i="8"/>
  <c r="I17" i="8"/>
  <c r="K17" i="8"/>
  <c r="L17" i="8"/>
  <c r="M17" i="8"/>
  <c r="N17" i="8"/>
  <c r="O17" i="8"/>
  <c r="K18" i="8"/>
  <c r="M18" i="8"/>
  <c r="M16" i="8"/>
  <c r="M13" i="8"/>
  <c r="A54" i="12"/>
  <c r="A53" i="12"/>
  <c r="A54" i="11"/>
  <c r="A53" i="11"/>
  <c r="A54" i="10"/>
  <c r="A53" i="10"/>
  <c r="E47" i="8"/>
  <c r="F47" i="8"/>
  <c r="G47" i="8"/>
  <c r="H47" i="8"/>
  <c r="I47" i="8"/>
  <c r="J47" i="8"/>
  <c r="K47" i="8"/>
  <c r="L47" i="8"/>
  <c r="M47" i="8"/>
  <c r="N47" i="8"/>
  <c r="O47" i="8"/>
  <c r="E48" i="8"/>
  <c r="F48" i="8"/>
  <c r="G48" i="8"/>
  <c r="H48" i="8"/>
  <c r="I48" i="8"/>
  <c r="J48" i="8"/>
  <c r="K48" i="8"/>
  <c r="L48" i="8"/>
  <c r="L49" i="8"/>
  <c r="M48" i="8"/>
  <c r="N48" i="8"/>
  <c r="O48" i="8"/>
  <c r="D48" i="8"/>
  <c r="D47" i="8"/>
  <c r="E43" i="8"/>
  <c r="F43" i="8"/>
  <c r="G43" i="8"/>
  <c r="H43" i="8"/>
  <c r="I43" i="8"/>
  <c r="J43" i="8"/>
  <c r="K43" i="8"/>
  <c r="L43" i="8"/>
  <c r="M43" i="8"/>
  <c r="N43" i="8"/>
  <c r="O43" i="8"/>
  <c r="E44" i="8"/>
  <c r="F44" i="8"/>
  <c r="G44" i="8"/>
  <c r="G45" i="8"/>
  <c r="H44" i="8"/>
  <c r="I44" i="8"/>
  <c r="J44" i="8"/>
  <c r="K44" i="8"/>
  <c r="L44" i="8"/>
  <c r="M44" i="8"/>
  <c r="N44" i="8"/>
  <c r="O44" i="8"/>
  <c r="D44" i="8"/>
  <c r="D43" i="8"/>
  <c r="D31" i="8"/>
  <c r="D32" i="8"/>
  <c r="E30" i="8"/>
  <c r="F30" i="8"/>
  <c r="G30" i="8"/>
  <c r="H30" i="8"/>
  <c r="I30" i="8"/>
  <c r="J30" i="8"/>
  <c r="K30" i="8"/>
  <c r="L30" i="8"/>
  <c r="M30" i="8"/>
  <c r="N30" i="8"/>
  <c r="O30" i="8"/>
  <c r="E31" i="8"/>
  <c r="F31" i="8"/>
  <c r="G31" i="8"/>
  <c r="H31" i="8"/>
  <c r="I31" i="8"/>
  <c r="K31" i="8"/>
  <c r="L31" i="8"/>
  <c r="M31" i="8"/>
  <c r="N31" i="8"/>
  <c r="O31" i="8"/>
  <c r="E32" i="8"/>
  <c r="F32" i="8"/>
  <c r="G32" i="8"/>
  <c r="H32" i="8"/>
  <c r="I32" i="8"/>
  <c r="K32" i="8"/>
  <c r="L32" i="8"/>
  <c r="M32" i="8"/>
  <c r="N32" i="8"/>
  <c r="O32" i="8"/>
  <c r="D30" i="8"/>
  <c r="F22" i="8"/>
  <c r="E23" i="8"/>
  <c r="F23" i="8"/>
  <c r="G23" i="8"/>
  <c r="F24" i="8"/>
  <c r="D23" i="8"/>
  <c r="E14" i="8"/>
  <c r="F14" i="8"/>
  <c r="E15" i="8"/>
  <c r="F15" i="8"/>
  <c r="G15" i="8"/>
  <c r="H15" i="8"/>
  <c r="E16" i="8"/>
  <c r="F16" i="8"/>
  <c r="G16" i="8"/>
  <c r="H16" i="8"/>
  <c r="E17" i="8"/>
  <c r="F17" i="8"/>
  <c r="G17" i="8"/>
  <c r="H17" i="8"/>
  <c r="D14" i="8"/>
  <c r="D15" i="8"/>
  <c r="D16" i="8"/>
  <c r="D17" i="8"/>
  <c r="P53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P48" i="12"/>
  <c r="P47" i="12"/>
  <c r="P49" i="12"/>
  <c r="O45" i="12"/>
  <c r="O50" i="12"/>
  <c r="N45" i="12"/>
  <c r="N50" i="12"/>
  <c r="M45" i="12"/>
  <c r="M50" i="12"/>
  <c r="L45" i="12"/>
  <c r="L50" i="12"/>
  <c r="K45" i="12"/>
  <c r="K50" i="12"/>
  <c r="J45" i="12"/>
  <c r="J50" i="12"/>
  <c r="I45" i="12"/>
  <c r="I50" i="12"/>
  <c r="H45" i="12"/>
  <c r="H50" i="12"/>
  <c r="G45" i="12"/>
  <c r="G50" i="12"/>
  <c r="F45" i="12"/>
  <c r="F50" i="12"/>
  <c r="E45" i="12"/>
  <c r="E50" i="12"/>
  <c r="D45" i="12"/>
  <c r="D50" i="12"/>
  <c r="D52" i="12"/>
  <c r="D54" i="12"/>
  <c r="E53" i="12"/>
  <c r="P44" i="12"/>
  <c r="P43" i="12"/>
  <c r="P45" i="12"/>
  <c r="P50" i="12"/>
  <c r="J38" i="12"/>
  <c r="F38" i="12"/>
  <c r="N37" i="12"/>
  <c r="M37" i="12"/>
  <c r="K38" i="12"/>
  <c r="N36" i="12"/>
  <c r="M36" i="12"/>
  <c r="L38" i="12"/>
  <c r="I38" i="12"/>
  <c r="O35" i="12"/>
  <c r="O35" i="8"/>
  <c r="N35" i="12"/>
  <c r="M35" i="12"/>
  <c r="H38" i="12"/>
  <c r="G38" i="12"/>
  <c r="E38" i="12"/>
  <c r="E39" i="12"/>
  <c r="D38" i="12"/>
  <c r="O33" i="12"/>
  <c r="N33" i="12"/>
  <c r="M33" i="12"/>
  <c r="L33" i="12"/>
  <c r="K33" i="12"/>
  <c r="K39" i="12"/>
  <c r="K52" i="12"/>
  <c r="J33" i="12"/>
  <c r="J39" i="12"/>
  <c r="I33" i="12"/>
  <c r="I39" i="12"/>
  <c r="H33" i="12"/>
  <c r="H39" i="12"/>
  <c r="G33" i="12"/>
  <c r="G39" i="12"/>
  <c r="G52" i="12"/>
  <c r="F33" i="12"/>
  <c r="F39" i="12"/>
  <c r="E33" i="12"/>
  <c r="D33" i="12"/>
  <c r="P32" i="12"/>
  <c r="P31" i="12"/>
  <c r="P30" i="12"/>
  <c r="P33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P23" i="12"/>
  <c r="P22" i="12"/>
  <c r="P21" i="12"/>
  <c r="P25" i="12"/>
  <c r="P26" i="12"/>
  <c r="O19" i="12"/>
  <c r="O26" i="12"/>
  <c r="N19" i="12"/>
  <c r="N26" i="12"/>
  <c r="M19" i="12"/>
  <c r="M26" i="12"/>
  <c r="L19" i="12"/>
  <c r="L26" i="12"/>
  <c r="L52" i="12"/>
  <c r="K19" i="12"/>
  <c r="K26" i="12"/>
  <c r="J19" i="12"/>
  <c r="J26" i="12"/>
  <c r="I19" i="12"/>
  <c r="I26" i="12"/>
  <c r="I52" i="12"/>
  <c r="H19" i="12"/>
  <c r="H26" i="12"/>
  <c r="H52" i="12"/>
  <c r="G19" i="12"/>
  <c r="G26" i="12"/>
  <c r="F19" i="12"/>
  <c r="F26" i="12"/>
  <c r="E19" i="12"/>
  <c r="D19" i="12"/>
  <c r="P18" i="12"/>
  <c r="P17" i="12"/>
  <c r="P16" i="12"/>
  <c r="P15" i="12"/>
  <c r="P14" i="12"/>
  <c r="P13" i="12"/>
  <c r="P53" i="11"/>
  <c r="O49" i="11"/>
  <c r="O50" i="11"/>
  <c r="N49" i="11"/>
  <c r="M49" i="11"/>
  <c r="L49" i="11"/>
  <c r="K49" i="11"/>
  <c r="J49" i="11"/>
  <c r="H49" i="11"/>
  <c r="G49" i="11"/>
  <c r="F49" i="11"/>
  <c r="E49" i="11"/>
  <c r="D49" i="11"/>
  <c r="P48" i="11"/>
  <c r="P47" i="11"/>
  <c r="P49" i="11"/>
  <c r="O45" i="11"/>
  <c r="N45" i="11"/>
  <c r="N50" i="11"/>
  <c r="M45" i="11"/>
  <c r="M50" i="11"/>
  <c r="L45" i="11"/>
  <c r="L50" i="11"/>
  <c r="K45" i="11"/>
  <c r="J45" i="11"/>
  <c r="I45" i="11"/>
  <c r="H45" i="11"/>
  <c r="H50" i="11"/>
  <c r="G45" i="11"/>
  <c r="G50" i="11"/>
  <c r="F45" i="11"/>
  <c r="E45" i="11"/>
  <c r="D45" i="11"/>
  <c r="D50" i="11"/>
  <c r="P44" i="11"/>
  <c r="P43" i="11"/>
  <c r="G38" i="11"/>
  <c r="F38" i="11"/>
  <c r="N37" i="11"/>
  <c r="M37" i="11"/>
  <c r="L37" i="11"/>
  <c r="L37" i="8"/>
  <c r="K37" i="11"/>
  <c r="K37" i="8"/>
  <c r="N36" i="11"/>
  <c r="M36" i="11"/>
  <c r="M38" i="11"/>
  <c r="M39" i="11"/>
  <c r="L36" i="11"/>
  <c r="L36" i="8"/>
  <c r="K36" i="11"/>
  <c r="K36" i="8"/>
  <c r="J38" i="11"/>
  <c r="I38" i="11"/>
  <c r="L35" i="8"/>
  <c r="K35" i="8"/>
  <c r="E38" i="11"/>
  <c r="D38" i="11"/>
  <c r="O33" i="11"/>
  <c r="N33" i="11"/>
  <c r="M33" i="11"/>
  <c r="L33" i="11"/>
  <c r="K33" i="11"/>
  <c r="J33" i="11"/>
  <c r="J39" i="11"/>
  <c r="I33" i="11"/>
  <c r="H33" i="11"/>
  <c r="G33" i="11"/>
  <c r="G39" i="11"/>
  <c r="F33" i="11"/>
  <c r="E33" i="11"/>
  <c r="D33" i="11"/>
  <c r="D39" i="11"/>
  <c r="P32" i="11"/>
  <c r="P31" i="11"/>
  <c r="P30" i="11"/>
  <c r="N25" i="11"/>
  <c r="M25" i="11"/>
  <c r="J25" i="11"/>
  <c r="J26" i="11"/>
  <c r="H25" i="11"/>
  <c r="G25" i="11"/>
  <c r="F25" i="11"/>
  <c r="P23" i="11"/>
  <c r="P22" i="11"/>
  <c r="O19" i="11"/>
  <c r="N19" i="11"/>
  <c r="M19" i="11"/>
  <c r="M26" i="11"/>
  <c r="H19" i="11"/>
  <c r="G19" i="11"/>
  <c r="P17" i="11"/>
  <c r="P16" i="11"/>
  <c r="P15" i="11"/>
  <c r="P14" i="11"/>
  <c r="P13" i="11"/>
  <c r="P53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P48" i="10"/>
  <c r="P47" i="10"/>
  <c r="P49" i="10"/>
  <c r="O45" i="10"/>
  <c r="O50" i="10"/>
  <c r="N45" i="10"/>
  <c r="N50" i="10"/>
  <c r="M45" i="10"/>
  <c r="M50" i="10"/>
  <c r="L45" i="10"/>
  <c r="K45" i="10"/>
  <c r="K50" i="10"/>
  <c r="J45" i="10"/>
  <c r="J50" i="10"/>
  <c r="I45" i="10"/>
  <c r="H45" i="10"/>
  <c r="G45" i="10"/>
  <c r="G50" i="10"/>
  <c r="F45" i="10"/>
  <c r="F50" i="10"/>
  <c r="E45" i="10"/>
  <c r="E50" i="10"/>
  <c r="D45" i="10"/>
  <c r="D50" i="10"/>
  <c r="P44" i="10"/>
  <c r="P43" i="10"/>
  <c r="P45" i="10"/>
  <c r="P50" i="10"/>
  <c r="O33" i="10"/>
  <c r="N33" i="10"/>
  <c r="M33" i="10"/>
  <c r="M39" i="10"/>
  <c r="L33" i="10"/>
  <c r="K33" i="10"/>
  <c r="K39" i="10"/>
  <c r="J33" i="10"/>
  <c r="J39" i="10"/>
  <c r="I33" i="10"/>
  <c r="I39" i="10"/>
  <c r="H33" i="10"/>
  <c r="H39" i="10"/>
  <c r="G33" i="10"/>
  <c r="G39" i="10"/>
  <c r="F33" i="10"/>
  <c r="E33" i="10"/>
  <c r="E39" i="10"/>
  <c r="D33" i="10"/>
  <c r="D39" i="10"/>
  <c r="P32" i="10"/>
  <c r="P31" i="10"/>
  <c r="P30" i="10"/>
  <c r="P33" i="10"/>
  <c r="O25" i="10"/>
  <c r="N25" i="10"/>
  <c r="J25" i="10"/>
  <c r="J26" i="10"/>
  <c r="I25" i="10"/>
  <c r="H25" i="10"/>
  <c r="F25" i="10"/>
  <c r="D25" i="10"/>
  <c r="P23" i="10"/>
  <c r="P22" i="10"/>
  <c r="O19" i="10"/>
  <c r="O26" i="10"/>
  <c r="N19" i="10"/>
  <c r="N26" i="10"/>
  <c r="H19" i="10"/>
  <c r="G19" i="10"/>
  <c r="F19" i="10"/>
  <c r="E19" i="10"/>
  <c r="P17" i="10"/>
  <c r="P16" i="10"/>
  <c r="P15" i="10"/>
  <c r="P14" i="10"/>
  <c r="A55" i="9"/>
  <c r="E50" i="9"/>
  <c r="F50" i="9"/>
  <c r="F51" i="9"/>
  <c r="G50" i="9"/>
  <c r="H50" i="9"/>
  <c r="I50" i="9"/>
  <c r="J50" i="9"/>
  <c r="K50" i="9"/>
  <c r="L50" i="9"/>
  <c r="M50" i="9"/>
  <c r="N50" i="9"/>
  <c r="O50" i="9"/>
  <c r="E46" i="9"/>
  <c r="E51" i="9"/>
  <c r="F46" i="9"/>
  <c r="G46" i="9"/>
  <c r="G51" i="9"/>
  <c r="H46" i="9"/>
  <c r="H51" i="9"/>
  <c r="I46" i="9"/>
  <c r="I51" i="9"/>
  <c r="J46" i="9"/>
  <c r="J51" i="9"/>
  <c r="K46" i="9"/>
  <c r="L46" i="9"/>
  <c r="L51" i="9"/>
  <c r="M46" i="9"/>
  <c r="M51" i="9"/>
  <c r="N46" i="9"/>
  <c r="N51" i="9"/>
  <c r="O46" i="9"/>
  <c r="O51" i="9"/>
  <c r="O34" i="9"/>
  <c r="N34" i="9"/>
  <c r="M34" i="9"/>
  <c r="L34" i="9"/>
  <c r="K34" i="9"/>
  <c r="J34" i="9"/>
  <c r="I34" i="9"/>
  <c r="H34" i="9"/>
  <c r="G34" i="9"/>
  <c r="G40" i="9"/>
  <c r="F34" i="9"/>
  <c r="E34" i="9"/>
  <c r="P49" i="9"/>
  <c r="P48" i="9"/>
  <c r="P50" i="9"/>
  <c r="P45" i="9"/>
  <c r="O37" i="11"/>
  <c r="P44" i="9"/>
  <c r="P32" i="9"/>
  <c r="P31" i="9"/>
  <c r="P33" i="9"/>
  <c r="P24" i="9"/>
  <c r="P55" i="12"/>
  <c r="E22" i="8"/>
  <c r="A54" i="9"/>
  <c r="I37" i="8"/>
  <c r="J36" i="8"/>
  <c r="I36" i="8"/>
  <c r="H36" i="8"/>
  <c r="A3" i="9"/>
  <c r="A2" i="9"/>
  <c r="A3" i="12"/>
  <c r="A2" i="12"/>
  <c r="A3" i="11"/>
  <c r="A2" i="11"/>
  <c r="A3" i="10"/>
  <c r="A2" i="10"/>
  <c r="A7" i="9"/>
  <c r="A7" i="12"/>
  <c r="A7" i="10"/>
  <c r="A7" i="11"/>
  <c r="K20" i="9"/>
  <c r="N20" i="9"/>
  <c r="P19" i="12"/>
  <c r="E26" i="12"/>
  <c r="D26" i="12"/>
  <c r="D39" i="12"/>
  <c r="L39" i="12"/>
  <c r="H38" i="11"/>
  <c r="H39" i="11"/>
  <c r="E39" i="11"/>
  <c r="I39" i="11"/>
  <c r="K50" i="11"/>
  <c r="I50" i="10"/>
  <c r="U55" i="12"/>
  <c r="I45" i="8"/>
  <c r="L16" i="8"/>
  <c r="L20" i="9"/>
  <c r="M20" i="9"/>
  <c r="O20" i="9"/>
  <c r="O27" i="9"/>
  <c r="O18" i="8"/>
  <c r="M26" i="9"/>
  <c r="M22" i="8"/>
  <c r="L22" i="8"/>
  <c r="F35" i="8"/>
  <c r="F39" i="9"/>
  <c r="F40" i="9"/>
  <c r="P36" i="9"/>
  <c r="P39" i="9"/>
  <c r="P15" i="9"/>
  <c r="H22" i="8"/>
  <c r="J13" i="8"/>
  <c r="L13" i="8"/>
  <c r="K22" i="8"/>
  <c r="H50" i="10"/>
  <c r="E25" i="11"/>
  <c r="E24" i="8"/>
  <c r="I19" i="11"/>
  <c r="I26" i="11"/>
  <c r="G24" i="8"/>
  <c r="P24" i="10"/>
  <c r="P24" i="11"/>
  <c r="P37" i="9"/>
  <c r="N21" i="8"/>
  <c r="N26" i="9"/>
  <c r="F18" i="8"/>
  <c r="L18" i="8"/>
  <c r="D24" i="8"/>
  <c r="P25" i="9"/>
  <c r="H24" i="8"/>
  <c r="G13" i="8"/>
  <c r="G18" i="8"/>
  <c r="G20" i="9"/>
  <c r="H18" i="8"/>
  <c r="H20" i="9"/>
  <c r="P19" i="9"/>
  <c r="F52" i="12"/>
  <c r="J52" i="12"/>
  <c r="E52" i="12"/>
  <c r="E54" i="12"/>
  <c r="F53" i="12"/>
  <c r="F54" i="12"/>
  <c r="G53" i="12"/>
  <c r="G54" i="12"/>
  <c r="H53" i="12"/>
  <c r="H54" i="12"/>
  <c r="I53" i="12"/>
  <c r="I54" i="12"/>
  <c r="J53" i="12"/>
  <c r="J54" i="12"/>
  <c r="K53" i="12"/>
  <c r="K54" i="12"/>
  <c r="L53" i="12"/>
  <c r="L54" i="12"/>
  <c r="M53" i="12"/>
  <c r="L39" i="9"/>
  <c r="L40" i="9"/>
  <c r="E25" i="10"/>
  <c r="I39" i="9"/>
  <c r="I40" i="9"/>
  <c r="L45" i="8"/>
  <c r="M49" i="8"/>
  <c r="K49" i="8"/>
  <c r="O39" i="9"/>
  <c r="O40" i="9"/>
  <c r="N38" i="12"/>
  <c r="N39" i="12"/>
  <c r="N52" i="12"/>
  <c r="O36" i="11"/>
  <c r="E39" i="9"/>
  <c r="E40" i="9"/>
  <c r="P37" i="10"/>
  <c r="N39" i="9"/>
  <c r="N40" i="9"/>
  <c r="K51" i="9"/>
  <c r="H37" i="8"/>
  <c r="I21" i="8"/>
  <c r="O38" i="10"/>
  <c r="O39" i="10"/>
  <c r="I26" i="9"/>
  <c r="H26" i="9"/>
  <c r="H39" i="9"/>
  <c r="H40" i="9"/>
  <c r="H21" i="8"/>
  <c r="J39" i="9"/>
  <c r="J40" i="9"/>
  <c r="J37" i="8"/>
  <c r="N39" i="10"/>
  <c r="P35" i="10"/>
  <c r="M36" i="8"/>
  <c r="E45" i="8"/>
  <c r="L25" i="10"/>
  <c r="L26" i="10"/>
  <c r="P21" i="10"/>
  <c r="P25" i="10"/>
  <c r="K39" i="9"/>
  <c r="K40" i="9"/>
  <c r="P38" i="9"/>
  <c r="M39" i="9"/>
  <c r="M40" i="9"/>
  <c r="M53" i="9"/>
  <c r="K25" i="10"/>
  <c r="K26" i="10"/>
  <c r="P36" i="10"/>
  <c r="O33" i="8"/>
  <c r="L38" i="11"/>
  <c r="L39" i="11"/>
  <c r="I20" i="9"/>
  <c r="I27" i="9"/>
  <c r="P35" i="11"/>
  <c r="H13" i="8"/>
  <c r="N35" i="8"/>
  <c r="G22" i="8"/>
  <c r="D45" i="8"/>
  <c r="D22" i="8"/>
  <c r="N36" i="8"/>
  <c r="F26" i="9"/>
  <c r="F21" i="8"/>
  <c r="E21" i="8"/>
  <c r="H45" i="8"/>
  <c r="P18" i="11"/>
  <c r="D19" i="11"/>
  <c r="D26" i="11"/>
  <c r="J20" i="9"/>
  <c r="F39" i="10"/>
  <c r="G26" i="9"/>
  <c r="F20" i="9"/>
  <c r="E20" i="9"/>
  <c r="O21" i="8"/>
  <c r="I19" i="10"/>
  <c r="I26" i="10"/>
  <c r="P18" i="10"/>
  <c r="I18" i="8"/>
  <c r="J49" i="8"/>
  <c r="P46" i="9"/>
  <c r="P51" i="9"/>
  <c r="M35" i="8"/>
  <c r="O37" i="12"/>
  <c r="G26" i="10"/>
  <c r="O49" i="8"/>
  <c r="P13" i="10"/>
  <c r="D13" i="8"/>
  <c r="F13" i="8"/>
  <c r="H26" i="11"/>
  <c r="G26" i="11"/>
  <c r="N45" i="8"/>
  <c r="J45" i="8"/>
  <c r="F45" i="8"/>
  <c r="M45" i="8"/>
  <c r="P35" i="12"/>
  <c r="P32" i="8"/>
  <c r="N49" i="8"/>
  <c r="H27" i="9"/>
  <c r="J21" i="8"/>
  <c r="J26" i="9"/>
  <c r="K26" i="9"/>
  <c r="K27" i="9"/>
  <c r="K21" i="8"/>
  <c r="P22" i="9"/>
  <c r="P26" i="9"/>
  <c r="L21" i="8"/>
  <c r="L26" i="9"/>
  <c r="L27" i="9"/>
  <c r="P14" i="9"/>
  <c r="M27" i="9"/>
  <c r="M26" i="10"/>
  <c r="I52" i="10"/>
  <c r="H38" i="8"/>
  <c r="H26" i="10"/>
  <c r="G33" i="8"/>
  <c r="N33" i="8"/>
  <c r="E33" i="8"/>
  <c r="H33" i="8"/>
  <c r="P48" i="8"/>
  <c r="N52" i="10"/>
  <c r="J38" i="8"/>
  <c r="L50" i="10"/>
  <c r="O36" i="12"/>
  <c r="P36" i="12"/>
  <c r="J52" i="10"/>
  <c r="P43" i="8"/>
  <c r="P47" i="8"/>
  <c r="P49" i="8"/>
  <c r="G38" i="8"/>
  <c r="L39" i="10"/>
  <c r="L52" i="10"/>
  <c r="P38" i="10"/>
  <c r="P39" i="10"/>
  <c r="G52" i="10"/>
  <c r="M52" i="10"/>
  <c r="P19" i="10"/>
  <c r="P26" i="10"/>
  <c r="K52" i="10"/>
  <c r="H52" i="10"/>
  <c r="J25" i="8"/>
  <c r="O38" i="11"/>
  <c r="O39" i="11"/>
  <c r="F38" i="8"/>
  <c r="P33" i="11"/>
  <c r="P45" i="11"/>
  <c r="P50" i="11"/>
  <c r="E50" i="11"/>
  <c r="I50" i="11"/>
  <c r="I52" i="11"/>
  <c r="I25" i="8"/>
  <c r="N25" i="8"/>
  <c r="E26" i="11"/>
  <c r="F50" i="11"/>
  <c r="J50" i="11"/>
  <c r="J52" i="11"/>
  <c r="G52" i="11"/>
  <c r="D52" i="11"/>
  <c r="D54" i="11"/>
  <c r="D55" i="11"/>
  <c r="F39" i="11"/>
  <c r="N26" i="11"/>
  <c r="M38" i="12"/>
  <c r="M39" i="12"/>
  <c r="M52" i="12"/>
  <c r="M54" i="12"/>
  <c r="N53" i="12"/>
  <c r="N54" i="12"/>
  <c r="O53" i="12"/>
  <c r="F33" i="8"/>
  <c r="H52" i="11"/>
  <c r="J50" i="8"/>
  <c r="M52" i="11"/>
  <c r="N37" i="8"/>
  <c r="N38" i="8"/>
  <c r="N39" i="8"/>
  <c r="F49" i="8"/>
  <c r="F50" i="8"/>
  <c r="I49" i="8"/>
  <c r="I50" i="8"/>
  <c r="E49" i="8"/>
  <c r="E50" i="8"/>
  <c r="I38" i="8"/>
  <c r="J19" i="8"/>
  <c r="J26" i="8"/>
  <c r="L33" i="8"/>
  <c r="K45" i="8"/>
  <c r="K50" i="8"/>
  <c r="L50" i="8"/>
  <c r="K38" i="11"/>
  <c r="K39" i="11"/>
  <c r="M25" i="8"/>
  <c r="H49" i="8"/>
  <c r="H50" i="8"/>
  <c r="P37" i="11"/>
  <c r="M50" i="8"/>
  <c r="G25" i="8"/>
  <c r="M37" i="8"/>
  <c r="M38" i="8"/>
  <c r="G19" i="8"/>
  <c r="M33" i="8"/>
  <c r="K33" i="8"/>
  <c r="P36" i="11"/>
  <c r="O45" i="8"/>
  <c r="O50" i="8"/>
  <c r="J33" i="8"/>
  <c r="J39" i="8"/>
  <c r="L25" i="8"/>
  <c r="E25" i="8"/>
  <c r="D49" i="8"/>
  <c r="D50" i="8"/>
  <c r="H39" i="8"/>
  <c r="G39" i="8"/>
  <c r="N38" i="11"/>
  <c r="N39" i="11"/>
  <c r="F25" i="8"/>
  <c r="K25" i="8"/>
  <c r="D19" i="8"/>
  <c r="P37" i="12"/>
  <c r="P38" i="12"/>
  <c r="P39" i="12"/>
  <c r="P52" i="12"/>
  <c r="P54" i="12"/>
  <c r="D33" i="8"/>
  <c r="G49" i="8"/>
  <c r="G50" i="8"/>
  <c r="N50" i="8"/>
  <c r="O36" i="8"/>
  <c r="P36" i="8"/>
  <c r="E38" i="8"/>
  <c r="O37" i="8"/>
  <c r="K38" i="8"/>
  <c r="K39" i="8"/>
  <c r="I33" i="8"/>
  <c r="P44" i="8"/>
  <c r="L52" i="11"/>
  <c r="L38" i="8"/>
  <c r="L39" i="8"/>
  <c r="O38" i="12"/>
  <c r="O39" i="12"/>
  <c r="O52" i="12"/>
  <c r="P31" i="8"/>
  <c r="E19" i="8"/>
  <c r="F19" i="8"/>
  <c r="P19" i="11"/>
  <c r="E52" i="11"/>
  <c r="E26" i="10"/>
  <c r="E52" i="10"/>
  <c r="F26" i="10"/>
  <c r="F52" i="10"/>
  <c r="F27" i="9"/>
  <c r="F53" i="9"/>
  <c r="E27" i="9"/>
  <c r="E53" i="9"/>
  <c r="O26" i="11"/>
  <c r="O25" i="8"/>
  <c r="P21" i="11"/>
  <c r="P25" i="11"/>
  <c r="P22" i="8"/>
  <c r="K26" i="11"/>
  <c r="K13" i="8"/>
  <c r="P13" i="8"/>
  <c r="L19" i="8"/>
  <c r="F26" i="11"/>
  <c r="H25" i="8"/>
  <c r="O52" i="10"/>
  <c r="P35" i="8"/>
  <c r="D26" i="10"/>
  <c r="D52" i="10"/>
  <c r="D54" i="10"/>
  <c r="P21" i="8"/>
  <c r="P18" i="8"/>
  <c r="O19" i="8"/>
  <c r="I19" i="8"/>
  <c r="H19" i="8"/>
  <c r="N19" i="8"/>
  <c r="P16" i="8"/>
  <c r="P15" i="8"/>
  <c r="M19" i="8"/>
  <c r="L53" i="9"/>
  <c r="O53" i="9"/>
  <c r="K53" i="9"/>
  <c r="H53" i="9"/>
  <c r="I53" i="9"/>
  <c r="J27" i="9"/>
  <c r="J53" i="9"/>
  <c r="G27" i="9"/>
  <c r="G53" i="9"/>
  <c r="P24" i="8"/>
  <c r="N27" i="9"/>
  <c r="N53" i="9"/>
  <c r="P23" i="8"/>
  <c r="P20" i="9"/>
  <c r="P27" i="9"/>
  <c r="P14" i="8"/>
  <c r="P17" i="8"/>
  <c r="D27" i="9"/>
  <c r="D53" i="9"/>
  <c r="D55" i="9"/>
  <c r="D38" i="8"/>
  <c r="P30" i="8"/>
  <c r="P34" i="9"/>
  <c r="P40" i="9"/>
  <c r="D25" i="8"/>
  <c r="P45" i="8"/>
  <c r="P50" i="8"/>
  <c r="E39" i="8"/>
  <c r="P52" i="10"/>
  <c r="P54" i="10"/>
  <c r="F39" i="8"/>
  <c r="O54" i="12"/>
  <c r="O52" i="11"/>
  <c r="P38" i="11"/>
  <c r="N26" i="8"/>
  <c r="N52" i="8"/>
  <c r="D26" i="8"/>
  <c r="I26" i="8"/>
  <c r="P39" i="11"/>
  <c r="E53" i="11"/>
  <c r="E54" i="11"/>
  <c r="E55" i="11"/>
  <c r="N52" i="11"/>
  <c r="P33" i="8"/>
  <c r="I39" i="8"/>
  <c r="G26" i="8"/>
  <c r="G52" i="8"/>
  <c r="J52" i="8"/>
  <c r="M39" i="8"/>
  <c r="M26" i="8"/>
  <c r="K52" i="11"/>
  <c r="F26" i="8"/>
  <c r="O26" i="8"/>
  <c r="P37" i="8"/>
  <c r="P38" i="8"/>
  <c r="H26" i="8"/>
  <c r="H52" i="8"/>
  <c r="D39" i="8"/>
  <c r="D52" i="8"/>
  <c r="D54" i="8"/>
  <c r="D55" i="8"/>
  <c r="E26" i="8"/>
  <c r="O38" i="8"/>
  <c r="O39" i="8"/>
  <c r="L26" i="8"/>
  <c r="L52" i="8"/>
  <c r="F52" i="11"/>
  <c r="P26" i="11"/>
  <c r="P52" i="11"/>
  <c r="P54" i="11"/>
  <c r="E53" i="10"/>
  <c r="E54" i="10"/>
  <c r="E55" i="10"/>
  <c r="D55" i="10"/>
  <c r="E54" i="9"/>
  <c r="E55" i="9"/>
  <c r="E56" i="9"/>
  <c r="D56" i="9"/>
  <c r="P19" i="8"/>
  <c r="K19" i="8"/>
  <c r="K26" i="8"/>
  <c r="K52" i="8"/>
  <c r="P25" i="8"/>
  <c r="I52" i="8"/>
  <c r="P53" i="9"/>
  <c r="P55" i="9"/>
  <c r="E52" i="8"/>
  <c r="P39" i="8"/>
  <c r="F52" i="8"/>
  <c r="M52" i="8"/>
  <c r="F53" i="11"/>
  <c r="F54" i="11"/>
  <c r="F55" i="11"/>
  <c r="O52" i="8"/>
  <c r="E53" i="8"/>
  <c r="F53" i="10"/>
  <c r="F54" i="10"/>
  <c r="F55" i="10"/>
  <c r="G53" i="10"/>
  <c r="G54" i="10"/>
  <c r="G55" i="10"/>
  <c r="F54" i="9"/>
  <c r="F55" i="9"/>
  <c r="F56" i="9"/>
  <c r="P26" i="8"/>
  <c r="P52" i="8"/>
  <c r="P54" i="8"/>
  <c r="H53" i="10"/>
  <c r="H54" i="10"/>
  <c r="H55" i="10"/>
  <c r="E54" i="8"/>
  <c r="F53" i="8"/>
  <c r="F54" i="8"/>
  <c r="P55" i="8"/>
  <c r="G53" i="11"/>
  <c r="G54" i="11"/>
  <c r="H53" i="11"/>
  <c r="H54" i="11"/>
  <c r="G54" i="9"/>
  <c r="G55" i="9"/>
  <c r="I53" i="10"/>
  <c r="I54" i="10"/>
  <c r="E55" i="8"/>
  <c r="G55" i="11"/>
  <c r="F55" i="8"/>
  <c r="G53" i="8"/>
  <c r="G54" i="8"/>
  <c r="H53" i="8"/>
  <c r="H54" i="8"/>
  <c r="H54" i="9"/>
  <c r="H55" i="9"/>
  <c r="G56" i="9"/>
  <c r="I53" i="11"/>
  <c r="I54" i="11"/>
  <c r="H55" i="11"/>
  <c r="I55" i="10"/>
  <c r="J53" i="10"/>
  <c r="J54" i="10"/>
  <c r="I53" i="8"/>
  <c r="I54" i="8"/>
  <c r="H55" i="8"/>
  <c r="H56" i="9"/>
  <c r="I54" i="9"/>
  <c r="I55" i="9"/>
  <c r="J53" i="11"/>
  <c r="J54" i="11"/>
  <c r="I55" i="11"/>
  <c r="J55" i="10"/>
  <c r="K53" i="10"/>
  <c r="K54" i="10"/>
  <c r="I55" i="8"/>
  <c r="J53" i="8"/>
  <c r="J54" i="8"/>
  <c r="K53" i="8"/>
  <c r="K54" i="8"/>
  <c r="L53" i="8"/>
  <c r="L54" i="8"/>
  <c r="M53" i="8"/>
  <c r="M54" i="8"/>
  <c r="N53" i="8"/>
  <c r="N54" i="8"/>
  <c r="J54" i="9"/>
  <c r="J55" i="9"/>
  <c r="I56" i="9"/>
  <c r="J55" i="11"/>
  <c r="K53" i="11"/>
  <c r="K54" i="11"/>
  <c r="K55" i="10"/>
  <c r="L53" i="10"/>
  <c r="L54" i="10"/>
  <c r="N55" i="8"/>
  <c r="O53" i="8"/>
  <c r="O54" i="8"/>
  <c r="O55" i="8"/>
  <c r="J56" i="9"/>
  <c r="K54" i="9"/>
  <c r="K55" i="9"/>
  <c r="K55" i="11"/>
  <c r="L53" i="11"/>
  <c r="L54" i="11"/>
  <c r="M53" i="10"/>
  <c r="M54" i="10"/>
  <c r="L55" i="10"/>
  <c r="L54" i="9"/>
  <c r="L55" i="9"/>
  <c r="K56" i="9"/>
  <c r="L55" i="11"/>
  <c r="M53" i="11"/>
  <c r="M54" i="11"/>
  <c r="N53" i="10"/>
  <c r="N54" i="10"/>
  <c r="M55" i="10"/>
  <c r="L56" i="9"/>
  <c r="M54" i="9"/>
  <c r="M55" i="9"/>
  <c r="N53" i="11"/>
  <c r="N54" i="11"/>
  <c r="M55" i="11"/>
  <c r="N55" i="10"/>
  <c r="O53" i="10"/>
  <c r="O54" i="10"/>
  <c r="N54" i="9"/>
  <c r="N55" i="9"/>
  <c r="M56" i="9"/>
  <c r="N55" i="11"/>
  <c r="O53" i="11"/>
  <c r="O54" i="11"/>
  <c r="O55" i="10"/>
  <c r="P55" i="10"/>
  <c r="O54" i="9"/>
  <c r="O55" i="9"/>
  <c r="N56" i="9"/>
  <c r="P55" i="11"/>
  <c r="O55" i="11"/>
  <c r="P56" i="9"/>
  <c r="O56" i="9"/>
</calcChain>
</file>

<file path=xl/comments1.xml><?xml version="1.0" encoding="utf-8"?>
<comments xmlns="http://schemas.openxmlformats.org/spreadsheetml/2006/main">
  <authors>
    <author>dell</author>
  </authors>
  <commentList>
    <comment ref="G19" authorId="0">
      <text>
        <r>
          <rPr>
            <sz val="9"/>
            <color indexed="81"/>
            <rFont val="Tahoma"/>
            <family val="2"/>
          </rPr>
          <t xml:space="preserve">Due to OE, Other Funds, Due to LGU (except Realized Collection), NGA, other payables, receibles disallowance collection, refund like other gen service (5-01 or 5-02 in CRJ), penalties of Liquidated Damages
</t>
        </r>
      </text>
    </comment>
    <comment ref="H19" authorId="0">
      <text>
        <r>
          <rPr>
            <sz val="9"/>
            <color indexed="81"/>
            <rFont val="Tahoma"/>
            <family val="2"/>
          </rPr>
          <t xml:space="preserve">Due to OE, Other Funds, Due to LGU (except Realized Collection), NGA, other payables, receibles disallowance collection, refund like other gen service (5-01 or 5-02 in CRJ)
</t>
        </r>
      </text>
    </comment>
    <comment ref="I19" authorId="0">
      <text>
        <r>
          <rPr>
            <sz val="9"/>
            <color indexed="81"/>
            <rFont val="Tahoma"/>
            <family val="2"/>
          </rPr>
          <t xml:space="preserve">Due to OE, Other Funds, Due to LGU (except Realized Collection), NGA, other payables, receibles disallowance collection, refund like other gen service (5-01 or 5-02 in CRJ)
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Advances for payroll and Advances to SDO in CDJ, ChkDJ those under 5-01 (net)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 xml:space="preserve">Advances for payroll and Advances to SDO in CDJ, ChkDJ those under 5-01 (net)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 xml:space="preserve">Advances for payroll and Advances to SDO in CDJ, ChkDJ those under 5-01 (net)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 Book Value of DEL Laptop issued to Atty. Joshua Viary - SB Member  (Purchased last 10/2016)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Sold Revo SFH-309 OR#3200948 dated 12/4/2017 - P46,000.00; Backhoe ?OR#3380344 dated 12/7/2017 - P201,000.00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Due to LGU, NGA Other Funds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Due to LGU, NGA Other Funds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Due to LGU, NGA Other Funds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RHU from DOH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Multi Purpose Bldg from DPWH</t>
        </r>
      </text>
    </comment>
  </commentList>
</comments>
</file>

<file path=xl/sharedStrings.xml><?xml version="1.0" encoding="utf-8"?>
<sst xmlns="http://schemas.openxmlformats.org/spreadsheetml/2006/main" count="315" uniqueCount="66">
  <si>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</si>
  <si>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</si>
  <si>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</si>
  <si>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</si>
  <si>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</si>
  <si>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</si>
  <si>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</si>
  <si>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</si>
  <si>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</si>
  <si>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>August</t>
  </si>
  <si>
    <t>September</t>
  </si>
  <si>
    <t>Total</t>
  </si>
  <si>
    <t xml:space="preserve"> CONSOLIDATED STATEMENT OF CASH FLOWS</t>
  </si>
  <si>
    <t>October</t>
  </si>
  <si>
    <t>December</t>
  </si>
  <si>
    <t>Cash Flow from Investing Activities</t>
  </si>
  <si>
    <t>Net Cash Flow from Investing Activities</t>
  </si>
  <si>
    <t>April</t>
  </si>
  <si>
    <t>May</t>
  </si>
  <si>
    <t>June</t>
  </si>
  <si>
    <t>July</t>
  </si>
  <si>
    <t>November</t>
  </si>
  <si>
    <t>Net Cash Flow from operating Activities</t>
  </si>
  <si>
    <t>January</t>
  </si>
  <si>
    <t>February</t>
  </si>
  <si>
    <t>March</t>
  </si>
  <si>
    <t>MARJORIE V. TINTE</t>
  </si>
  <si>
    <t>Barangay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</si>
  <si>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</si>
  <si>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</si>
  <si>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</si>
  <si>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</si>
  <si>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</si>
  <si>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</si>
  <si>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</si>
  <si>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</si>
  <si>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</si>
  <si>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</si>
  <si>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</si>
  <si>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</si>
  <si>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</si>
  <si>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</si>
  <si>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</si>
  <si>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</si>
  <si>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</si>
  <si>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</si>
  <si>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</si>
  <si>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</si>
  <si>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</si>
  <si>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</si>
  <si>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</si>
  <si>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</si>
  <si>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</si>
  <si>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</si>
  <si>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</si>
  <si>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</si>
  <si>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</si>
  <si>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</si>
  <si>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Noted by:</t>
  </si>
  <si>
    <t xml:space="preserve"> </t>
  </si>
  <si>
    <t>Fund 300 - Trust Fund</t>
  </si>
  <si>
    <t>Fund 200 SEF</t>
  </si>
  <si>
    <t>Fund 100 - General Fund</t>
  </si>
  <si>
    <t>Municipal Mayor</t>
  </si>
  <si>
    <t>ENGR. CARLOS F. LOPEZ JR.</t>
  </si>
  <si>
    <t>For the 1st Quarter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</si>
</sst>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1" formatCode="0_);\(0\)"/>
  </numFmts>
  <fonts count="15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5" fillId="0" borderId="1" xfId="1" applyFont="1" applyBorder="1"/>
    <xf numFmtId="43" fontId="6" fillId="0" borderId="1" xfId="1" applyFont="1" applyBorder="1"/>
    <xf numFmtId="43" fontId="6" fillId="0" borderId="0" xfId="1" applyFont="1" applyBorder="1"/>
    <xf numFmtId="0" fontId="5" fillId="0" borderId="0" xfId="0" applyFont="1" applyBorder="1"/>
    <xf numFmtId="43" fontId="5" fillId="0" borderId="0" xfId="1" applyFont="1" applyBorder="1"/>
    <xf numFmtId="43" fontId="8" fillId="0" borderId="0" xfId="1" applyFont="1" applyBorder="1"/>
    <xf numFmtId="0" fontId="6" fillId="0" borderId="0" xfId="0" applyFont="1" applyBorder="1"/>
    <xf numFmtId="39" fontId="5" fillId="0" borderId="0" xfId="0" applyNumberFormat="1" applyFont="1" applyAlignment="1">
      <alignment vertical="top"/>
    </xf>
    <xf numFmtId="0" fontId="9" fillId="0" borderId="0" xfId="0" applyFont="1"/>
    <xf numFmtId="43" fontId="6" fillId="0" borderId="1" xfId="0" applyNumberFormat="1" applyFont="1" applyBorder="1" applyAlignment="1">
      <alignment horizontal="center"/>
    </xf>
    <xf numFmtId="0" fontId="5" fillId="0" borderId="2" xfId="0" applyFont="1" applyBorder="1"/>
    <xf numFmtId="43" fontId="6" fillId="0" borderId="2" xfId="1" applyFont="1" applyBorder="1"/>
    <xf numFmtId="43" fontId="6" fillId="0" borderId="3" xfId="1" applyFont="1" applyBorder="1"/>
    <xf numFmtId="43" fontId="7" fillId="0" borderId="2" xfId="1" applyFont="1" applyBorder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7" fillId="0" borderId="2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3" xfId="1" applyFont="1" applyFill="1" applyBorder="1"/>
    <xf numFmtId="43" fontId="6" fillId="0" borderId="2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43" fontId="2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39" fontId="5" fillId="0" borderId="0" xfId="0" applyNumberFormat="1" applyFont="1" applyFill="1" applyAlignment="1">
      <alignment vertical="top"/>
    </xf>
    <xf numFmtId="43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43" fontId="5" fillId="0" borderId="2" xfId="1" applyFont="1" applyFill="1" applyBorder="1"/>
    <xf numFmtId="0" fontId="5" fillId="0" borderId="2" xfId="0" applyFont="1" applyFill="1" applyBorder="1"/>
    <xf numFmtId="0" fontId="3" fillId="0" borderId="0" xfId="0" applyFont="1" applyFill="1" applyAlignment="1"/>
    <xf numFmtId="39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43" fontId="6" fillId="0" borderId="0" xfId="0" applyNumberFormat="1" applyFont="1" applyFill="1" applyBorder="1" applyAlignment="1"/>
    <xf numFmtId="43" fontId="5" fillId="0" borderId="0" xfId="1" applyFont="1" applyFill="1" applyAlignment="1">
      <alignment horizontal="center"/>
    </xf>
    <xf numFmtId="0" fontId="9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43" fontId="9" fillId="0" borderId="0" xfId="1" applyFont="1" applyFill="1" applyBorder="1"/>
    <xf numFmtId="43" fontId="6" fillId="0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43" fontId="5" fillId="0" borderId="0" xfId="1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/>
    <xf numFmtId="43" fontId="13" fillId="0" borderId="0" xfId="1" applyFont="1" applyFill="1" applyBorder="1" applyAlignment="1">
      <alignment horizontal="right" vertical="center" wrapText="1" shrinkToFit="1"/>
    </xf>
    <xf numFmtId="43" fontId="14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June%201-30,%202019%20-%20PPSAS%20%20%20(w%20detail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April%201-30,%202019%20-%20PPSAS%20%20%20(w%20detail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y%201-31,%202019%20-%20PPSAS%20%20%20(w%20detailed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9%20Financial%20Statements/May%201-31,%202019%20-%20PPSAS%20%20%20(w%20detail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9%20Financial%20Statements/June%201-30,%202019%20-%20PPSAS%20%20%20(w%20detailed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MSV%202018/Financial%20Statements%20-%20Mun%20of%20Asingan%20-%20Copy/FINANCIAL%20STATEMENTS/2019%20Financial%20Statements/July%201-31,%202019%20-%20PPSAS%20%20%20(w%20detailed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MSV%202018/Financial%20Statements%20-%20Mun%20of%20Asingan%20-%20Copy/FINANCIAL%20STATEMENTS/2019%20Financial%20Statements/August%201-31,%202019%20-%20PPSAS%20%20%20(w%20detailed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MSV%202018/Financial%20Statements%20-%20Mun%20of%20Asingan%20-%20Copy/FINANCIAL%20STATEMENTS/2019%20Financial%20Statements/September%201-30,%202019%20-%20PPSAS%20%20%20(w%20detailed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July%201-31,%202019%20-%20PPSAS%20%20%20(w%20detailed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September%201-30,%202019%20-%20PPSAS%20%20%20(w%20detail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November%201-30,%202019%20-%20PPSAS%20%20%20(w%20detailed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October%201-31,%202019%20-%20PPSAS%20%20%20(w%20detailed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December%201-31,%202019%20-%20PPSAS%20%20%20(w%20detailed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December%201-31,%202019%20-%20PPSAS%20%20%20Post-Closing(w%20detailed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20%20Financial%20Statements/January%201-31,%202020%20-%20PPSAS%20%20(w%20detailed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20%20Financial%20Statements/February%201-29,%202020%20-%20PPSAS%20%20(w%20detailed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20%20Financial%20Statements/March%201-31,%202020%20-%20PPSAS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E14">
            <v>4431986.3099999987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G28">
            <v>15183085.18999999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2">
          <cell r="G22">
            <v>5388481.299999998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G28">
            <v>16326290.299999991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E14">
            <v>5121745.5599999987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G28">
            <v>16232903.909999989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>
        <row r="14">
          <cell r="E14">
            <v>101853724.64000002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>
        <row r="21">
          <cell r="G21">
            <v>100147614.98</v>
          </cell>
        </row>
      </sheetData>
      <sheetData sheetId="6"/>
      <sheetData sheetId="7"/>
      <sheetData sheetId="8"/>
      <sheetData sheetId="9"/>
      <sheetData sheetId="10"/>
      <sheetData sheetId="11">
        <row r="14">
          <cell r="E14">
            <v>80532543.480000019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81958897.490000024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G28">
            <v>14925448.67999999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IB balances"/>
      <sheetName val="Chart1"/>
      <sheetName val="Chart2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E14">
            <v>79773956.060000017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4">
          <cell r="E14">
            <v>3909799.459999999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28">
          <cell r="G28">
            <v>16376759.669999991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4">
          <cell r="E14">
            <v>3646930.6999999993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28">
          <cell r="G28">
            <v>16504580.359999996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7">
          <cell r="U17">
            <v>3930604.76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95656449.352000028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ash Flow Consolidated "/>
      <sheetName val="Cash Flow 101"/>
      <sheetName val="Cash Flow 221"/>
      <sheetName val="Cash Flow 401"/>
      <sheetName val="CIB balances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>
        <row r="21">
          <cell r="G21">
            <v>104141926.70200001</v>
          </cell>
        </row>
      </sheetData>
      <sheetData sheetId="6"/>
      <sheetData sheetId="7"/>
      <sheetData sheetId="8"/>
      <sheetData sheetId="9"/>
      <sheetData sheetId="10"/>
      <sheetData sheetId="11">
        <row r="14">
          <cell r="E14">
            <v>81899862.972000033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E14">
            <v>3826738.7699999996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8">
          <cell r="G28">
            <v>18415324.959999993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CIB balances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80720651.40200004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E14">
            <v>3774738.7599999993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8">
          <cell r="G28">
            <v>25705779.019999996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losing  200"/>
      <sheetName val="CA Liquidation 200"/>
      <sheetName val="FUND-300 (Trust)"/>
      <sheetName val="CIB balances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8">
          <cell r="G28">
            <v>16993804.619999994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losing 100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Closing  200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A Liquidation 200"/>
      <sheetName val="FUND-300 (Trust)"/>
      <sheetName val="Closing 300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1"/>
      <sheetName val="Chart2"/>
      <sheetName val="Cash Flow Consolidated "/>
      <sheetName val="Cash Flow 101"/>
      <sheetName val="Cash Flow 221"/>
      <sheetName val="Cash Flow 401"/>
      <sheetName val="CIB balances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>
        <row r="15">
          <cell r="E15">
            <v>87891889.402000025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E15">
            <v>66827254.122000039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E15">
            <v>4070830.6599999997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losing 100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Closing  200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A Liquidation 200"/>
      <sheetName val="FUND-300 (Trust)"/>
      <sheetName val="Closing 300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ash Flow Consolidated "/>
      <sheetName val="Cash Flow 100"/>
      <sheetName val="Cash Flow 200"/>
      <sheetName val="Cash Flow 300"/>
      <sheetName val="CIB balances"/>
      <sheetName val="SAAOB 2019 (CONSO)"/>
      <sheetName val="SAAOB 2019 (GF)"/>
      <sheetName val="source saaob (2019)"/>
      <sheetName val="SAAOB 2019 (SEF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G21">
            <v>100083972.61200003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>
        <row r="14">
          <cell r="E14">
            <v>78205469.962000042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5">
          <cell r="E15">
            <v>5868941.1200000001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4">
          <cell r="E14">
            <v>16009561.529999994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losing 100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Closing  200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A Liquidation 200"/>
      <sheetName val="FUND-300 (Trust)"/>
      <sheetName val="Closing 300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ash Flow Consolidated "/>
      <sheetName val="Cash Flow 100"/>
      <sheetName val="Cash Flow 200"/>
      <sheetName val="Cash Flow 300"/>
      <sheetName val="CIB balances"/>
      <sheetName val="SAAOB 2019 (CONSO)"/>
      <sheetName val="SAAOB 2019 (GF)"/>
      <sheetName val="source saaob (2019)"/>
      <sheetName val="SAAOB 2019 (SEF)"/>
      <sheetName val="notes to FS"/>
    </sheetNames>
    <sheetDataSet>
      <sheetData sheetId="0" refreshError="1"/>
      <sheetData sheetId="1" refreshError="1"/>
      <sheetData sheetId="2">
        <row r="15">
          <cell r="E15">
            <v>103190835.66200005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14">
          <cell r="E14">
            <v>81925841.482000038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5">
          <cell r="E15">
            <v>5884893.5899999999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4">
          <cell r="E14">
            <v>15380100.589999994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losing 100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Closing  200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SCGE- 200 PPSAS"/>
      <sheetName val="conversion TB 200"/>
      <sheetName val="GJ 200 (conversion)"/>
      <sheetName val="CA Liquidation 200"/>
      <sheetName val="FUND-300 (Trust)"/>
      <sheetName val="Closing 300"/>
      <sheetName val="BS- fund 300 (Detailed)"/>
      <sheetName val="BS- 300 PPSAS"/>
      <sheetName val="IS- fund 300 (Detailed)"/>
      <sheetName val=" GJ 300"/>
      <sheetName val="Comparative IS- 300 PPSAS"/>
      <sheetName val="IS- 300 PPSAS"/>
      <sheetName val="Comparative BS- 300 PPSAS"/>
      <sheetName val="SCGE- 300 PPSAS"/>
      <sheetName val="conversion TB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ash Flow Consolidated "/>
      <sheetName val="Cash Flow 100"/>
      <sheetName val="Cash Flow 200"/>
      <sheetName val="Cash Flow 300"/>
      <sheetName val="CIB balances"/>
      <sheetName val="SAAOB 2019 (CONSO)"/>
      <sheetName val="SAAOB 2019 (GF)"/>
      <sheetName val="source saaob (2019)"/>
      <sheetName val="SAAOB 2019 (SEF)"/>
      <sheetName val="notes to FS"/>
    </sheetNames>
    <sheetDataSet>
      <sheetData sheetId="0" refreshError="1"/>
      <sheetData sheetId="1" refreshError="1"/>
      <sheetData sheetId="2">
        <row r="15">
          <cell r="E15">
            <v>96657853.382000044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E14">
            <v>79665849.012000039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5">
          <cell r="E15">
            <v>5979857.5200000005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8">
          <cell r="G28">
            <v>11012146.849999994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tabSelected="1" workbookViewId="0">
      <selection activeCell="U77" sqref="U77"/>
    </sheetView>
  </sheetViews>
  <sheetFormatPr defaultRowHeight="10.5" x14ac:dyDescent="0.15"/>
  <cols>
    <col min="1" max="1" width="4.42578125" style="28" customWidth="1"/>
    <col min="2" max="2" width="5.42578125" style="28" customWidth="1"/>
    <col min="3" max="3" width="37.7109375" style="28" customWidth="1"/>
    <col min="4" max="4" width="16.85546875" style="28" customWidth="1"/>
    <col min="5" max="5" width="17.7109375" style="28" customWidth="1"/>
    <col min="6" max="6" width="18.5703125" style="28" customWidth="1"/>
    <col min="7" max="7" width="18.140625" style="28" hidden="1" customWidth="1"/>
    <col min="8" max="8" width="16.7109375" style="28" hidden="1" customWidth="1"/>
    <col min="9" max="9" width="18.140625" style="28" hidden="1" customWidth="1"/>
    <col min="10" max="10" width="17.140625" style="28" hidden="1" customWidth="1"/>
    <col min="11" max="13" width="17.7109375" style="28" hidden="1" customWidth="1"/>
    <col min="14" max="14" width="17.42578125" style="28" hidden="1" customWidth="1"/>
    <col min="15" max="15" width="16.7109375" style="28" hidden="1" customWidth="1"/>
    <col min="16" max="16" width="17.140625" style="28" customWidth="1"/>
    <col min="17" max="17" width="0.42578125" style="28" customWidth="1"/>
    <col min="18" max="55" width="9.140625" style="53"/>
    <col min="56" max="16384" width="9.140625" style="28"/>
  </cols>
  <sheetData>
    <row r="1" spans="1:17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40"/>
    </row>
    <row r="2" spans="1:17" x14ac:dyDescent="0.15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40"/>
    </row>
    <row r="3" spans="1:17" x14ac:dyDescent="0.1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40"/>
    </row>
    <row r="4" spans="1:17" x14ac:dyDescent="0.1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40"/>
    </row>
    <row r="6" spans="1:17" x14ac:dyDescent="0.15">
      <c r="A6" s="80" t="s">
        <v>12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29"/>
    </row>
    <row r="7" spans="1:17" x14ac:dyDescent="0.15">
      <c r="A7" s="80" t="s">
        <v>65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29"/>
    </row>
    <row r="8" spans="1:17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1" spans="1:17" ht="12.75" customHeight="1" x14ac:dyDescent="0.15">
      <c r="A11" s="43" t="s">
        <v>3</v>
      </c>
      <c r="P11" s="29">
        <v>2020</v>
      </c>
    </row>
    <row r="12" spans="1:17" x14ac:dyDescent="0.15">
      <c r="A12" s="28" t="s">
        <v>4</v>
      </c>
      <c r="B12" s="45" t="s">
        <v>5</v>
      </c>
      <c r="D12" s="29" t="s">
        <v>23</v>
      </c>
      <c r="E12" s="29" t="s">
        <v>24</v>
      </c>
      <c r="F12" s="29" t="s">
        <v>25</v>
      </c>
      <c r="G12" s="29" t="s">
        <v>17</v>
      </c>
      <c r="H12" s="29" t="s">
        <v>18</v>
      </c>
      <c r="I12" s="29" t="s">
        <v>19</v>
      </c>
      <c r="J12" s="29" t="s">
        <v>20</v>
      </c>
      <c r="K12" s="29" t="s">
        <v>9</v>
      </c>
      <c r="L12" s="29" t="s">
        <v>10</v>
      </c>
      <c r="M12" s="29" t="s">
        <v>13</v>
      </c>
      <c r="N12" s="29" t="s">
        <v>21</v>
      </c>
      <c r="O12" s="29" t="s">
        <v>14</v>
      </c>
      <c r="P12" s="29"/>
    </row>
    <row r="13" spans="1:17" x14ac:dyDescent="0.15">
      <c r="C13" s="28" t="s">
        <v>30</v>
      </c>
      <c r="D13" s="30">
        <f>'Fund 100'!D14+'Fund 200 SEF'!D13+'Fund 300 TF'!D13</f>
        <v>5887127.0599999977</v>
      </c>
      <c r="E13" s="30">
        <f>'Fund 100'!E14+'Fund 200 SEF'!E13+'Fund 300 TF'!E13</f>
        <v>1247074.0100000014</v>
      </c>
      <c r="F13" s="30">
        <f>'Fund 100'!F14+'Fund 200 SEF'!F13+'Fund 300 TF'!F13</f>
        <v>835200.24000000034</v>
      </c>
      <c r="G13" s="30">
        <f>'Fund 100'!G14+'Fund 200 SEF'!G13+'Fund 300 TF'!G13</f>
        <v>0</v>
      </c>
      <c r="H13" s="30">
        <f>'Fund 100'!H14+'Fund 200 SEF'!H13+'Fund 300 TF'!H13</f>
        <v>0</v>
      </c>
      <c r="I13" s="30">
        <f>'Fund 100'!I14+'Fund 200 SEF'!I13+'Fund 300 TF'!I13</f>
        <v>0</v>
      </c>
      <c r="J13" s="30">
        <f>'Fund 100'!J14+'Fund 200 SEF'!J13+'Fund 300 TF'!J13</f>
        <v>0</v>
      </c>
      <c r="K13" s="30">
        <f>'Fund 100'!K14+'Fund 200 SEF'!K13+'Fund 300 TF'!K13</f>
        <v>0</v>
      </c>
      <c r="L13" s="30">
        <f>'Fund 100'!L14+'Fund 200 SEF'!L13+'Fund 300 TF'!L13</f>
        <v>0</v>
      </c>
      <c r="M13" s="30">
        <f>'Fund 100'!M14+'Fund 200 SEF'!M13+'Fund 300 TF'!M13</f>
        <v>0</v>
      </c>
      <c r="N13" s="30">
        <f>'Fund 100'!N14+'Fund 200 SEF'!N13+'Fund 300 TF'!N13</f>
        <v>0</v>
      </c>
      <c r="O13" s="30">
        <f>'Fund 100'!O14+'Fund 200 SEF'!O13+'Fund 300 TF'!O13</f>
        <v>0</v>
      </c>
      <c r="P13" s="30">
        <f t="shared" ref="P13:P18" si="0">SUM(D13:O13)</f>
        <v>7969401.3099999996</v>
      </c>
    </row>
    <row r="14" spans="1:17" x14ac:dyDescent="0.15">
      <c r="C14" s="28" t="s">
        <v>31</v>
      </c>
      <c r="D14" s="30">
        <f>'Fund 100'!D15+'Fund 200 SEF'!D14+'Fund 300 TF'!D14</f>
        <v>12919833</v>
      </c>
      <c r="E14" s="30">
        <f>'Fund 100'!E15+'Fund 200 SEF'!E14+'Fund 300 TF'!E14</f>
        <v>12919833</v>
      </c>
      <c r="F14" s="30">
        <f>'Fund 100'!F15+'Fund 200 SEF'!F14+'Fund 300 TF'!F14</f>
        <v>12919833</v>
      </c>
      <c r="G14" s="30">
        <f>'Fund 100'!G15+'Fund 200 SEF'!G14+'Fund 300 TF'!G14</f>
        <v>0</v>
      </c>
      <c r="H14" s="30">
        <f>'Fund 100'!H15+'Fund 200 SEF'!H14+'Fund 300 TF'!H14</f>
        <v>0</v>
      </c>
      <c r="I14" s="30">
        <f>'Fund 100'!I15+'Fund 200 SEF'!I14+'Fund 300 TF'!I14</f>
        <v>0</v>
      </c>
      <c r="J14" s="30">
        <f>'Fund 100'!J15+'Fund 200 SEF'!J14+'Fund 300 TF'!J14</f>
        <v>0</v>
      </c>
      <c r="K14" s="30">
        <f>'Fund 100'!K15+'Fund 200 SEF'!K14+'Fund 300 TF'!K14</f>
        <v>0</v>
      </c>
      <c r="L14" s="30">
        <f>'Fund 100'!L15+'Fund 200 SEF'!L14+'Fund 300 TF'!L14</f>
        <v>0</v>
      </c>
      <c r="M14" s="30">
        <f>'Fund 100'!M15+'Fund 200 SEF'!M14+'Fund 300 TF'!M14</f>
        <v>0</v>
      </c>
      <c r="N14" s="30">
        <f>'Fund 100'!N15+'Fund 200 SEF'!N14+'Fund 300 TF'!N14</f>
        <v>0</v>
      </c>
      <c r="O14" s="30">
        <f>'Fund 100'!O15+'Fund 200 SEF'!O14+'Fund 300 TF'!O14</f>
        <v>0</v>
      </c>
      <c r="P14" s="30">
        <f t="shared" si="0"/>
        <v>38759499</v>
      </c>
    </row>
    <row r="15" spans="1:17" x14ac:dyDescent="0.15">
      <c r="C15" s="28" t="s">
        <v>33</v>
      </c>
      <c r="D15" s="30">
        <f>'Fund 100'!D16+'Fund 200 SEF'!D15+'Fund 300 TF'!D15</f>
        <v>3417013.3000000003</v>
      </c>
      <c r="E15" s="30">
        <f>'Fund 100'!E16+'Fund 200 SEF'!E15+'Fund 300 TF'!E15</f>
        <v>1331494.6299999994</v>
      </c>
      <c r="F15" s="30">
        <f>'Fund 100'!F16+'Fund 200 SEF'!F15+'Fund 300 TF'!F15</f>
        <v>830866.87999999989</v>
      </c>
      <c r="G15" s="30">
        <f>'Fund 100'!G16+'Fund 200 SEF'!G15+'Fund 300 TF'!G15</f>
        <v>0</v>
      </c>
      <c r="H15" s="30">
        <f>'Fund 100'!H16+'Fund 200 SEF'!H15+'Fund 300 TF'!H15</f>
        <v>0</v>
      </c>
      <c r="I15" s="30">
        <f>'Fund 100'!I16+'Fund 200 SEF'!I15+'Fund 300 TF'!I15</f>
        <v>0</v>
      </c>
      <c r="J15" s="30">
        <f>'Fund 100'!J16+'Fund 200 SEF'!J15+'Fund 300 TF'!J15</f>
        <v>0</v>
      </c>
      <c r="K15" s="30">
        <f>'Fund 100'!K16+'Fund 200 SEF'!K15+'Fund 300 TF'!K15</f>
        <v>0</v>
      </c>
      <c r="L15" s="30">
        <f>'Fund 100'!L16+'Fund 200 SEF'!L15+'Fund 300 TF'!L15</f>
        <v>0</v>
      </c>
      <c r="M15" s="30">
        <f>'Fund 100'!M16+'Fund 200 SEF'!M15+'Fund 300 TF'!M15</f>
        <v>0</v>
      </c>
      <c r="N15" s="30">
        <f>'Fund 100'!N16+'Fund 200 SEF'!N15+'Fund 300 TF'!N15</f>
        <v>0</v>
      </c>
      <c r="O15" s="30">
        <f>'Fund 100'!O16+'Fund 200 SEF'!O15+'Fund 300 TF'!O15</f>
        <v>0</v>
      </c>
      <c r="P15" s="30">
        <f t="shared" si="0"/>
        <v>5579374.8099999996</v>
      </c>
    </row>
    <row r="16" spans="1:17" x14ac:dyDescent="0.15">
      <c r="C16" s="28" t="s">
        <v>32</v>
      </c>
      <c r="D16" s="30">
        <f>'Fund 100'!D17+'Fund 200 SEF'!D16+'Fund 300 TF'!D16</f>
        <v>9062.98</v>
      </c>
      <c r="E16" s="30">
        <f>'Fund 100'!E17+'Fund 200 SEF'!E16+'Fund 300 TF'!E16</f>
        <v>4297.0200000000004</v>
      </c>
      <c r="F16" s="30">
        <f>'Fund 100'!F17+'Fund 200 SEF'!F16+'Fund 300 TF'!F16</f>
        <v>9760</v>
      </c>
      <c r="G16" s="30">
        <f>'Fund 100'!G17+'Fund 200 SEF'!G16+'Fund 300 TF'!G16</f>
        <v>0</v>
      </c>
      <c r="H16" s="30">
        <f>'Fund 100'!H17+'Fund 200 SEF'!H16+'Fund 300 TF'!H16</f>
        <v>0</v>
      </c>
      <c r="I16" s="30">
        <f>'Fund 100'!I17+'Fund 200 SEF'!I16+'Fund 300 TF'!I16</f>
        <v>0</v>
      </c>
      <c r="J16" s="30">
        <f>'Fund 100'!J17+'Fund 200 SEF'!J16+'Fund 300 TF'!J16</f>
        <v>0</v>
      </c>
      <c r="K16" s="30">
        <f>'Fund 100'!K17+'Fund 200 SEF'!K16+'Fund 300 TF'!K16</f>
        <v>0</v>
      </c>
      <c r="L16" s="30">
        <f>'Fund 100'!L17+'Fund 200 SEF'!L16+'Fund 300 TF'!L16</f>
        <v>0</v>
      </c>
      <c r="M16" s="30">
        <f>'Fund 100'!M17+'Fund 200 SEF'!M16+'Fund 300 TF'!M16</f>
        <v>0</v>
      </c>
      <c r="N16" s="30">
        <f>'Fund 100'!N17+'Fund 200 SEF'!N16+'Fund 300 TF'!N16</f>
        <v>0</v>
      </c>
      <c r="O16" s="30">
        <f>'Fund 100'!O17+'Fund 200 SEF'!O16+'Fund 300 TF'!O16</f>
        <v>0</v>
      </c>
      <c r="P16" s="30">
        <f t="shared" si="0"/>
        <v>23120</v>
      </c>
    </row>
    <row r="17" spans="1:55" x14ac:dyDescent="0.15">
      <c r="C17" s="28" t="s">
        <v>34</v>
      </c>
      <c r="D17" s="30">
        <f>'Fund 100'!D18+'Fund 200 SEF'!D17+'Fund 300 TF'!D17</f>
        <v>0</v>
      </c>
      <c r="E17" s="30">
        <f>'Fund 100'!E18+'Fund 200 SEF'!E17+'Fund 300 TF'!E17</f>
        <v>0</v>
      </c>
      <c r="F17" s="30">
        <f>'Fund 100'!F18+'Fund 200 SEF'!F17+'Fund 300 TF'!F17</f>
        <v>0</v>
      </c>
      <c r="G17" s="30">
        <f>'Fund 100'!G18+'Fund 200 SEF'!G17+'Fund 300 TF'!G17</f>
        <v>0</v>
      </c>
      <c r="H17" s="30">
        <f>'Fund 100'!H18+'Fund 200 SEF'!H17+'Fund 300 TF'!H17</f>
        <v>0</v>
      </c>
      <c r="I17" s="30">
        <f>'Fund 100'!I18+'Fund 200 SEF'!I17+'Fund 300 TF'!I17</f>
        <v>0</v>
      </c>
      <c r="J17" s="30">
        <f>'Fund 100'!J18+'Fund 200 SEF'!J17+'Fund 300 TF'!J17</f>
        <v>0</v>
      </c>
      <c r="K17" s="30">
        <f>'Fund 100'!K18+'Fund 200 SEF'!K17+'Fund 300 TF'!K17</f>
        <v>0</v>
      </c>
      <c r="L17" s="30">
        <f>'Fund 100'!L18+'Fund 200 SEF'!L17+'Fund 300 TF'!L17</f>
        <v>0</v>
      </c>
      <c r="M17" s="30">
        <f>'Fund 100'!M18+'Fund 200 SEF'!M17+'Fund 300 TF'!M17</f>
        <v>0</v>
      </c>
      <c r="N17" s="30">
        <f>'Fund 100'!N18+'Fund 200 SEF'!N17+'Fund 300 TF'!N17</f>
        <v>0</v>
      </c>
      <c r="O17" s="30">
        <f>'Fund 100'!O18+'Fund 200 SEF'!O17+'Fund 300 TF'!O17</f>
        <v>0</v>
      </c>
      <c r="P17" s="30">
        <f t="shared" si="0"/>
        <v>0</v>
      </c>
    </row>
    <row r="18" spans="1:55" x14ac:dyDescent="0.15">
      <c r="C18" s="28" t="s">
        <v>35</v>
      </c>
      <c r="D18" s="30">
        <f>'Fund 100'!D19+'Fund 200 SEF'!D18+'Fund 300 TF'!D18</f>
        <v>2926910.69</v>
      </c>
      <c r="E18" s="30">
        <f>'Fund 100'!E19+'Fund 200 SEF'!E18+'Fund 300 TF'!E18</f>
        <v>1177311.03</v>
      </c>
      <c r="F18" s="30">
        <f>'Fund 100'!F19+'Fund 200 SEF'!F18+'Fund 300 TF'!F18</f>
        <v>1332096.6599999999</v>
      </c>
      <c r="G18" s="30">
        <f>'Fund 100'!G19+'Fund 200 SEF'!G18+'Fund 300 TF'!G18</f>
        <v>0</v>
      </c>
      <c r="H18" s="30">
        <f>'Fund 100'!H19+'Fund 200 SEF'!H18+'Fund 300 TF'!H18</f>
        <v>0</v>
      </c>
      <c r="I18" s="30">
        <f>'Fund 100'!I19+'Fund 200 SEF'!I18+'Fund 300 TF'!I18</f>
        <v>0</v>
      </c>
      <c r="J18" s="30">
        <f>'Fund 100'!J19+'Fund 200 SEF'!J18+'Fund 300 TF'!J18</f>
        <v>0</v>
      </c>
      <c r="K18" s="30">
        <f>'Fund 100'!K19+'Fund 200 SEF'!K18+'Fund 300 TF'!K18</f>
        <v>0</v>
      </c>
      <c r="L18" s="30">
        <f>'Fund 100'!L19+'Fund 200 SEF'!L18+'Fund 300 TF'!L18</f>
        <v>0</v>
      </c>
      <c r="M18" s="30">
        <f>'Fund 100'!M19+'Fund 200 SEF'!M18+'Fund 300 TF'!M18</f>
        <v>0</v>
      </c>
      <c r="N18" s="30">
        <f>'Fund 100'!N19+'Fund 200 SEF'!N18+'Fund 300 TF'!N18</f>
        <v>0</v>
      </c>
      <c r="O18" s="30">
        <f>'Fund 100'!O19+'Fund 200 SEF'!O18+'Fund 300 TF'!O18</f>
        <v>0</v>
      </c>
      <c r="P18" s="30">
        <f t="shared" si="0"/>
        <v>5436318.3799999999</v>
      </c>
    </row>
    <row r="19" spans="1:55" ht="12.75" customHeight="1" x14ac:dyDescent="0.15">
      <c r="C19" s="29" t="s">
        <v>6</v>
      </c>
      <c r="D19" s="47">
        <f>SUM(D13:D18)</f>
        <v>25159947.030000001</v>
      </c>
      <c r="E19" s="47">
        <f t="shared" ref="E19:P19" si="1">SUM(E13:E18)</f>
        <v>16680009.689999999</v>
      </c>
      <c r="F19" s="47">
        <f t="shared" si="1"/>
        <v>15927756.780000001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31">
        <f t="shared" si="1"/>
        <v>0</v>
      </c>
      <c r="K19" s="31">
        <f t="shared" si="1"/>
        <v>0</v>
      </c>
      <c r="L19" s="31">
        <f t="shared" si="1"/>
        <v>0</v>
      </c>
      <c r="M19" s="31">
        <f t="shared" si="1"/>
        <v>0</v>
      </c>
      <c r="N19" s="31">
        <f t="shared" si="1"/>
        <v>0</v>
      </c>
      <c r="O19" s="31">
        <f t="shared" si="1"/>
        <v>0</v>
      </c>
      <c r="P19" s="32">
        <f t="shared" si="1"/>
        <v>57767713.500000007</v>
      </c>
    </row>
    <row r="20" spans="1:55" ht="14.25" customHeight="1" x14ac:dyDescent="0.15">
      <c r="B20" s="45" t="s">
        <v>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55" x14ac:dyDescent="0.15">
      <c r="C21" s="28" t="s">
        <v>37</v>
      </c>
      <c r="D21" s="30">
        <f>'Fund 100'!D22+'Fund 200 SEF'!D21+'Fund 300 TF'!D21+Barangay!D21</f>
        <v>9484570.1600000001</v>
      </c>
      <c r="E21" s="30">
        <f>'Fund 100'!E22+'Fund 200 SEF'!E21+'Fund 300 TF'!E21+Barangay!E21</f>
        <v>8670444.0899999999</v>
      </c>
      <c r="F21" s="30">
        <f>'Fund 100'!F22+'Fund 200 SEF'!F21+'Fund 300 TF'!F21+Barangay!F21</f>
        <v>11745343.379999999</v>
      </c>
      <c r="G21" s="30">
        <f>'Fund 100'!G22+'Fund 200 SEF'!G21+'Fund 300 TF'!G21+Barangay!G21</f>
        <v>0</v>
      </c>
      <c r="H21" s="30">
        <f>'Fund 100'!H22+'Fund 200 SEF'!H21+'Fund 300 TF'!H21+Barangay!H21</f>
        <v>0</v>
      </c>
      <c r="I21" s="30">
        <f>'Fund 100'!I22+'Fund 200 SEF'!I21+'Fund 300 TF'!I21+Barangay!I21</f>
        <v>0</v>
      </c>
      <c r="J21" s="30">
        <f>'Fund 100'!J22+'Fund 200 SEF'!J21+'Fund 300 TF'!J21</f>
        <v>0</v>
      </c>
      <c r="K21" s="30">
        <f>'Fund 100'!K22+'Fund 200 SEF'!K21+'Fund 300 TF'!K21</f>
        <v>0</v>
      </c>
      <c r="L21" s="30">
        <f>'Fund 100'!L22+'Fund 200 SEF'!L21+'Fund 300 TF'!L21</f>
        <v>0</v>
      </c>
      <c r="M21" s="30">
        <f>'Fund 100'!M22+'Fund 200 SEF'!M21+'Fund 300 TF'!M21</f>
        <v>0</v>
      </c>
      <c r="N21" s="30">
        <f>'Fund 100'!N22+'Fund 200 SEF'!N21+'Fund 300 TF'!N21</f>
        <v>0</v>
      </c>
      <c r="O21" s="30">
        <f>'Fund 100'!O22+'Fund 200 SEF'!O21+'Fund 300 TF'!O21</f>
        <v>0</v>
      </c>
      <c r="P21" s="30">
        <f>SUM(D21:O21)</f>
        <v>29900357.629999999</v>
      </c>
    </row>
    <row r="22" spans="1:55" x14ac:dyDescent="0.15">
      <c r="C22" s="28" t="s">
        <v>36</v>
      </c>
      <c r="D22" s="30">
        <f>'Fund 100'!D23+'Fund 200 SEF'!D22+'Fund 300 TF'!D22+Barangay!D22</f>
        <v>3045952.72</v>
      </c>
      <c r="E22" s="30">
        <f>'Fund 100'!E23+'Fund 200 SEF'!E22+'Fund 300 TF'!E22+Barangay!E22</f>
        <v>2413240.4899999998</v>
      </c>
      <c r="F22" s="30">
        <f>'Fund 100'!F23+'Fund 200 SEF'!F22+'Fund 300 TF'!F22+Barangay!F22</f>
        <v>9843715.3900000006</v>
      </c>
      <c r="G22" s="30">
        <f>'Fund 100'!G23+'Fund 200 SEF'!G22+'Fund 300 TF'!G22+Barangay!G22</f>
        <v>0</v>
      </c>
      <c r="H22" s="30">
        <f>'Fund 100'!H23+'Fund 200 SEF'!H22+'Fund 300 TF'!H22+Barangay!H22</f>
        <v>0</v>
      </c>
      <c r="I22" s="30">
        <f>'Fund 100'!I23+'Fund 200 SEF'!I22+'Fund 300 TF'!I22+Barangay!I22</f>
        <v>0</v>
      </c>
      <c r="J22" s="30">
        <f>'Fund 100'!J23+'Fund 200 SEF'!J22+'Fund 300 TF'!J22</f>
        <v>0</v>
      </c>
      <c r="K22" s="30">
        <f>'Fund 100'!K23+'Fund 200 SEF'!K22+'Fund 300 TF'!K22</f>
        <v>0</v>
      </c>
      <c r="L22" s="30">
        <f>'Fund 100'!L23+'Fund 200 SEF'!L22+'Fund 300 TF'!L22</f>
        <v>0</v>
      </c>
      <c r="M22" s="30">
        <f>'Fund 100'!M23+'Fund 200 SEF'!M22+'Fund 300 TF'!M22</f>
        <v>0</v>
      </c>
      <c r="N22" s="30">
        <f>'Fund 100'!N23+'Fund 200 SEF'!N22+'Fund 300 TF'!N22</f>
        <v>0</v>
      </c>
      <c r="O22" s="30">
        <f>'Fund 100'!O23+'Fund 200 SEF'!O22+'Fund 300 TF'!O22</f>
        <v>0</v>
      </c>
      <c r="P22" s="30">
        <f>SUM(D22:O22)</f>
        <v>15302908.600000001</v>
      </c>
    </row>
    <row r="23" spans="1:55" x14ac:dyDescent="0.15">
      <c r="C23" s="28" t="s">
        <v>38</v>
      </c>
      <c r="D23" s="30">
        <f>'Fund 100'!D24+'Fund 200 SEF'!D23+'Fund 300 TF'!D23+Barangay!D23</f>
        <v>0</v>
      </c>
      <c r="E23" s="30">
        <f>'Fund 100'!E24+'Fund 200 SEF'!E23+'Fund 300 TF'!E23+Barangay!E23</f>
        <v>0</v>
      </c>
      <c r="F23" s="30">
        <f>'Fund 100'!F24+'Fund 200 SEF'!F23+'Fund 300 TF'!F23+Barangay!F23</f>
        <v>0</v>
      </c>
      <c r="G23" s="30">
        <f>'Fund 100'!G24+'Fund 200 SEF'!G23+'Fund 300 TF'!G23+Barangay!G23</f>
        <v>0</v>
      </c>
      <c r="H23" s="30">
        <f>'Fund 100'!H24+'Fund 200 SEF'!H23+'Fund 300 TF'!H23+Barangay!H23</f>
        <v>0</v>
      </c>
      <c r="I23" s="30">
        <f>'Fund 100'!I24+'Fund 200 SEF'!I23+'Fund 300 TF'!I23+Barangay!I23</f>
        <v>0</v>
      </c>
      <c r="J23" s="30">
        <f>'Fund 100'!J24+'Fund 200 SEF'!J23+'Fund 300 TF'!J23</f>
        <v>0</v>
      </c>
      <c r="K23" s="30">
        <f>'Fund 100'!K24+'Fund 200 SEF'!K23+'Fund 300 TF'!K23</f>
        <v>0</v>
      </c>
      <c r="L23" s="30">
        <f>'Fund 100'!L24+'Fund 200 SEF'!L23+'Fund 300 TF'!L23</f>
        <v>0</v>
      </c>
      <c r="M23" s="30">
        <f>'Fund 100'!M24+'Fund 200 SEF'!M23+'Fund 300 TF'!M23</f>
        <v>0</v>
      </c>
      <c r="N23" s="30">
        <f>'Fund 100'!N24+'Fund 200 SEF'!N23+'Fund 300 TF'!N23</f>
        <v>0</v>
      </c>
      <c r="O23" s="30">
        <f>'Fund 100'!O24+'Fund 200 SEF'!O23+'Fund 300 TF'!O23</f>
        <v>0</v>
      </c>
      <c r="P23" s="30">
        <f>SUM(D23:O23)</f>
        <v>0</v>
      </c>
    </row>
    <row r="24" spans="1:55" x14ac:dyDescent="0.15">
      <c r="C24" s="28" t="s">
        <v>39</v>
      </c>
      <c r="D24" s="30">
        <f>'Fund 100'!D25+'Fund 200 SEF'!D24+'Fund 300 TF'!D24+Barangay!D24</f>
        <v>0</v>
      </c>
      <c r="E24" s="30">
        <f>'Fund 100'!E25+'Fund 200 SEF'!E24+'Fund 300 TF'!E24+Barangay!E24</f>
        <v>0</v>
      </c>
      <c r="F24" s="30">
        <f>'Fund 100'!F25+'Fund 200 SEF'!F24+'Fund 300 TF'!F24+Barangay!F24</f>
        <v>0</v>
      </c>
      <c r="G24" s="30">
        <f>'Fund 100'!G25+'Fund 200 SEF'!G24+'Fund 300 TF'!G24+Barangay!G24</f>
        <v>0</v>
      </c>
      <c r="H24" s="30">
        <f>'Fund 100'!H25+'Fund 200 SEF'!H24+'Fund 300 TF'!H24+Barangay!H24</f>
        <v>0</v>
      </c>
      <c r="I24" s="30">
        <f>'Fund 100'!I25+'Fund 200 SEF'!I24+'Fund 300 TF'!I24+Barangay!I24</f>
        <v>0</v>
      </c>
      <c r="J24" s="30">
        <f>'Fund 100'!J25+'Fund 200 SEF'!J24+'Fund 300 TF'!J24</f>
        <v>0</v>
      </c>
      <c r="K24" s="30">
        <f>'Fund 100'!K25+'Fund 200 SEF'!K24+'Fund 300 TF'!K24</f>
        <v>0</v>
      </c>
      <c r="L24" s="30">
        <f>'Fund 100'!L25+'Fund 200 SEF'!L24+'Fund 300 TF'!L24</f>
        <v>0</v>
      </c>
      <c r="M24" s="30">
        <f>'Fund 100'!M25+'Fund 200 SEF'!M24+'Fund 300 TF'!M24</f>
        <v>0</v>
      </c>
      <c r="N24" s="30">
        <f>'Fund 100'!N25+'Fund 200 SEF'!N24+'Fund 300 TF'!N24</f>
        <v>0</v>
      </c>
      <c r="O24" s="30">
        <f>'Fund 100'!O25+'Fund 200 SEF'!O24+'Fund 300 TF'!O24</f>
        <v>0</v>
      </c>
      <c r="P24" s="30">
        <f>SUM(D24:O24)</f>
        <v>0</v>
      </c>
    </row>
    <row r="25" spans="1:55" s="43" customFormat="1" x14ac:dyDescent="0.15">
      <c r="C25" s="48" t="s">
        <v>8</v>
      </c>
      <c r="D25" s="32">
        <f>SUM(D21:D24)</f>
        <v>12530522.880000001</v>
      </c>
      <c r="E25" s="32">
        <f t="shared" ref="E25:P25" si="2">SUM(E21:E24)</f>
        <v>11083684.58</v>
      </c>
      <c r="F25" s="32">
        <f t="shared" si="2"/>
        <v>21589058.77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32">
        <f t="shared" si="2"/>
        <v>45203266.230000004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</row>
    <row r="26" spans="1:55" s="50" customFormat="1" ht="11.25" thickBot="1" x14ac:dyDescent="0.2">
      <c r="A26" s="45" t="s">
        <v>22</v>
      </c>
      <c r="D26" s="33">
        <f t="shared" ref="D26:P26" si="3">D19-D25</f>
        <v>12629424.15</v>
      </c>
      <c r="E26" s="33">
        <f t="shared" si="3"/>
        <v>5596325.1099999994</v>
      </c>
      <c r="F26" s="33">
        <f t="shared" si="3"/>
        <v>-5661301.9899999984</v>
      </c>
      <c r="G26" s="33">
        <f t="shared" si="3"/>
        <v>0</v>
      </c>
      <c r="H26" s="33">
        <f t="shared" si="3"/>
        <v>0</v>
      </c>
      <c r="I26" s="33">
        <f t="shared" si="3"/>
        <v>0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>
        <f t="shared" si="3"/>
        <v>12564447.270000003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</row>
    <row r="27" spans="1:55" ht="13.5" thickTop="1" x14ac:dyDescent="0.3">
      <c r="A27" s="43"/>
      <c r="D27" s="30"/>
      <c r="E27" s="30"/>
      <c r="F27" s="30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55" ht="12.75" x14ac:dyDescent="0.3">
      <c r="A28" s="43" t="s">
        <v>15</v>
      </c>
      <c r="D28" s="30"/>
      <c r="E28" s="30"/>
      <c r="F28" s="30"/>
      <c r="G28" s="34"/>
      <c r="H28" s="34"/>
      <c r="I28" s="34"/>
      <c r="J28" s="34"/>
      <c r="K28" s="34"/>
      <c r="L28" s="34"/>
      <c r="M28" s="34"/>
      <c r="N28" s="34"/>
      <c r="O28" s="34"/>
      <c r="P28" s="30"/>
    </row>
    <row r="29" spans="1:55" ht="12.75" x14ac:dyDescent="0.3">
      <c r="A29" s="43"/>
      <c r="B29" s="45" t="s">
        <v>5</v>
      </c>
      <c r="D29" s="30"/>
      <c r="E29" s="30"/>
      <c r="F29" s="30"/>
      <c r="G29" s="34"/>
      <c r="H29" s="34"/>
      <c r="I29" s="34"/>
      <c r="J29" s="34"/>
      <c r="K29" s="34"/>
      <c r="L29" s="34"/>
      <c r="M29" s="34"/>
      <c r="N29" s="34"/>
      <c r="O29" s="34"/>
      <c r="P29" s="30"/>
    </row>
    <row r="30" spans="1:55" x14ac:dyDescent="0.15">
      <c r="A30" s="43"/>
      <c r="B30" s="45"/>
      <c r="C30" s="28" t="s">
        <v>40</v>
      </c>
      <c r="D30" s="30">
        <f>'Fund 100'!D31+'Fund 200 SEF'!D30+'Fund 300 TF'!D30+Barangay!D30</f>
        <v>0</v>
      </c>
      <c r="E30" s="30">
        <f>'Fund 100'!E31+'Fund 200 SEF'!E30+'Fund 300 TF'!E30+Barangay!E30</f>
        <v>0</v>
      </c>
      <c r="F30" s="30">
        <f>'Fund 100'!F31+'Fund 200 SEF'!F30+'Fund 300 TF'!F30+Barangay!F30</f>
        <v>0</v>
      </c>
      <c r="G30" s="30">
        <f>'Fund 100'!G31+'Fund 200 SEF'!G30+'Fund 300 TF'!G30+Barangay!G30</f>
        <v>0</v>
      </c>
      <c r="H30" s="30">
        <f>'Fund 100'!H31+'Fund 200 SEF'!H30+'Fund 300 TF'!H30+Barangay!H30</f>
        <v>0</v>
      </c>
      <c r="I30" s="30">
        <f>'Fund 100'!I31+'Fund 200 SEF'!I30+'Fund 300 TF'!I30+Barangay!I30</f>
        <v>0</v>
      </c>
      <c r="J30" s="30">
        <f>'Fund 100'!J31+'Fund 200 SEF'!J30+'Fund 300 TF'!J30+Barangay!J30</f>
        <v>0</v>
      </c>
      <c r="K30" s="30">
        <f>'Fund 100'!K31+'Fund 200 SEF'!K30+'Fund 300 TF'!K30+Barangay!K30</f>
        <v>0</v>
      </c>
      <c r="L30" s="30">
        <f>'Fund 100'!L31+'Fund 200 SEF'!L30+'Fund 300 TF'!L30+Barangay!L30</f>
        <v>0</v>
      </c>
      <c r="M30" s="30">
        <f>'Fund 100'!M31+'Fund 200 SEF'!M30+'Fund 300 TF'!M30+Barangay!M30</f>
        <v>0</v>
      </c>
      <c r="N30" s="30">
        <f>'Fund 100'!N31+'Fund 200 SEF'!N30+'Fund 300 TF'!N30+Barangay!N30</f>
        <v>0</v>
      </c>
      <c r="O30" s="30">
        <f>'Fund 100'!O31+'Fund 200 SEF'!O30+'Fund 300 TF'!O30+Barangay!O30</f>
        <v>0</v>
      </c>
      <c r="P30" s="30">
        <f>SUM(D30:O30)</f>
        <v>0</v>
      </c>
    </row>
    <row r="31" spans="1:55" x14ac:dyDescent="0.15">
      <c r="A31" s="43"/>
      <c r="B31" s="45"/>
      <c r="C31" s="28" t="s">
        <v>41</v>
      </c>
      <c r="D31" s="30">
        <f>'Fund 100'!D32+'Fund 200 SEF'!D31+'Fund 300 TF'!D31+Barangay!D31</f>
        <v>0</v>
      </c>
      <c r="E31" s="30">
        <f>'Fund 100'!E32+'Fund 200 SEF'!E31+'Fund 300 TF'!E31+Barangay!E31</f>
        <v>0</v>
      </c>
      <c r="F31" s="30">
        <f>'Fund 100'!F32+'Fund 200 SEF'!F31+'Fund 300 TF'!F31+Barangay!F31</f>
        <v>0</v>
      </c>
      <c r="G31" s="30">
        <f>'Fund 100'!G32+'Fund 200 SEF'!G31+'Fund 300 TF'!G31+Barangay!G31</f>
        <v>0</v>
      </c>
      <c r="H31" s="30">
        <f>'Fund 100'!H32+'Fund 200 SEF'!H31+'Fund 300 TF'!H31+Barangay!H31</f>
        <v>0</v>
      </c>
      <c r="I31" s="30">
        <f>'Fund 100'!I32+'Fund 200 SEF'!I31+'Fund 300 TF'!I31+Barangay!I31</f>
        <v>0</v>
      </c>
      <c r="J31" s="30">
        <f>'Fund 100'!J32+'Fund 200 SEF'!J31+'Fund 300 TF'!J31+Barangay!J31</f>
        <v>0</v>
      </c>
      <c r="K31" s="30">
        <f>'Fund 100'!K32+'Fund 200 SEF'!K31+'Fund 300 TF'!K31+Barangay!K31</f>
        <v>0</v>
      </c>
      <c r="L31" s="30">
        <f>'Fund 100'!L32+'Fund 200 SEF'!L31+'Fund 300 TF'!L31+Barangay!L31</f>
        <v>0</v>
      </c>
      <c r="M31" s="30">
        <f>'Fund 100'!M32+'Fund 200 SEF'!M31+'Fund 300 TF'!M31+Barangay!M31</f>
        <v>0</v>
      </c>
      <c r="N31" s="30">
        <f>'Fund 100'!N32+'Fund 200 SEF'!N31+'Fund 300 TF'!N31+Barangay!N31</f>
        <v>0</v>
      </c>
      <c r="O31" s="30">
        <f>'Fund 100'!O32+'Fund 200 SEF'!O31+'Fund 300 TF'!O31+Barangay!O31</f>
        <v>0</v>
      </c>
      <c r="P31" s="30">
        <f>SUM(D31:O31)</f>
        <v>0</v>
      </c>
    </row>
    <row r="32" spans="1:55" x14ac:dyDescent="0.15">
      <c r="A32" s="43"/>
      <c r="B32" s="45"/>
      <c r="C32" s="28" t="s">
        <v>42</v>
      </c>
      <c r="D32" s="30">
        <f>'Fund 100'!D33+'Fund 200 SEF'!D32+'Fund 300 TF'!D32+Barangay!D32</f>
        <v>0</v>
      </c>
      <c r="E32" s="30">
        <f>'Fund 100'!E33+'Fund 200 SEF'!E32+'Fund 300 TF'!E32+Barangay!E32</f>
        <v>0</v>
      </c>
      <c r="F32" s="30">
        <f>'Fund 100'!F33+'Fund 200 SEF'!F32+'Fund 300 TF'!F32+Barangay!F32</f>
        <v>0</v>
      </c>
      <c r="G32" s="30">
        <f>'Fund 100'!G33+'Fund 200 SEF'!G32+'Fund 300 TF'!G32+Barangay!G32</f>
        <v>0</v>
      </c>
      <c r="H32" s="30">
        <f>'Fund 100'!H33+'Fund 200 SEF'!H32+'Fund 300 TF'!H32+Barangay!H32</f>
        <v>0</v>
      </c>
      <c r="I32" s="30">
        <f>'Fund 100'!I33+'Fund 200 SEF'!I32+'Fund 300 TF'!I32+Barangay!I32</f>
        <v>0</v>
      </c>
      <c r="J32" s="30">
        <f>'Fund 100'!J33+'Fund 200 SEF'!J32+'Fund 300 TF'!J32+Barangay!J32</f>
        <v>0</v>
      </c>
      <c r="K32" s="30">
        <f>'Fund 100'!K33+'Fund 200 SEF'!K32+'Fund 300 TF'!K32+Barangay!K32</f>
        <v>0</v>
      </c>
      <c r="L32" s="30">
        <f>'Fund 100'!L33+'Fund 200 SEF'!L32+'Fund 300 TF'!L32+Barangay!L32</f>
        <v>0</v>
      </c>
      <c r="M32" s="30">
        <f>'Fund 100'!M33+'Fund 200 SEF'!M32+'Fund 300 TF'!M32+Barangay!M32</f>
        <v>0</v>
      </c>
      <c r="N32" s="30">
        <f>'Fund 100'!N33+'Fund 200 SEF'!N32+'Fund 300 TF'!N32+Barangay!N32</f>
        <v>0</v>
      </c>
      <c r="O32" s="30">
        <f>'Fund 100'!O33+'Fund 200 SEF'!O32+'Fund 300 TF'!O32+Barangay!O32</f>
        <v>0</v>
      </c>
      <c r="P32" s="30">
        <f>SUM(D32:O32)</f>
        <v>0</v>
      </c>
    </row>
    <row r="33" spans="1:55" x14ac:dyDescent="0.15">
      <c r="A33" s="43"/>
      <c r="B33" s="45"/>
      <c r="C33" s="48" t="s">
        <v>6</v>
      </c>
      <c r="D33" s="31">
        <f>SUM(D30:D32)</f>
        <v>0</v>
      </c>
      <c r="E33" s="31">
        <f t="shared" ref="E33:P33" si="4">SUM(E30:E32)</f>
        <v>0</v>
      </c>
      <c r="F33" s="31">
        <f t="shared" si="4"/>
        <v>0</v>
      </c>
      <c r="G33" s="31">
        <f t="shared" si="4"/>
        <v>0</v>
      </c>
      <c r="H33" s="31">
        <f t="shared" si="4"/>
        <v>0</v>
      </c>
      <c r="I33" s="31">
        <f t="shared" si="4"/>
        <v>0</v>
      </c>
      <c r="J33" s="31">
        <f t="shared" si="4"/>
        <v>0</v>
      </c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31">
        <f t="shared" si="4"/>
        <v>0</v>
      </c>
    </row>
    <row r="34" spans="1:55" ht="15.75" customHeight="1" x14ac:dyDescent="0.3">
      <c r="A34" s="43"/>
      <c r="B34" s="45" t="s">
        <v>7</v>
      </c>
      <c r="D34" s="30"/>
      <c r="E34" s="30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0"/>
    </row>
    <row r="35" spans="1:55" ht="15.75" customHeight="1" x14ac:dyDescent="0.15">
      <c r="A35" s="43"/>
      <c r="B35" s="45"/>
      <c r="C35" s="28" t="s">
        <v>43</v>
      </c>
      <c r="D35" s="30">
        <f>'Fund 100'!D36+'Fund 200 SEF'!D35+'Fund 300 TF'!D35+Barangay!D35</f>
        <v>437340.94</v>
      </c>
      <c r="E35" s="30">
        <f>'Fund 100'!E36+'Fund 200 SEF'!E35+'Fund 300 TF'!E35+Barangay!E35</f>
        <v>2489462.06</v>
      </c>
      <c r="F35" s="30">
        <f>'Fund 100'!F36+'Fund 200 SEF'!F35+'Fund 300 TF'!F35+Barangay!F35</f>
        <v>871680.29</v>
      </c>
      <c r="G35" s="30">
        <f>'Fund 100'!G36+'Fund 200 SEF'!G35+'Fund 300 TF'!G35+Barangay!G35</f>
        <v>0</v>
      </c>
      <c r="H35" s="30">
        <f>'Fund 100'!H36+'Fund 200 SEF'!H35+'Fund 300 TF'!H35+Barangay!H35</f>
        <v>0</v>
      </c>
      <c r="I35" s="30">
        <f>'Fund 100'!I36+'Fund 200 SEF'!I35+'Fund 300 TF'!I35+Barangay!I35</f>
        <v>0</v>
      </c>
      <c r="J35" s="30">
        <f>'Fund 100'!J36+'Fund 200 SEF'!J35+'Fund 300 TF'!J35+Barangay!J35</f>
        <v>0</v>
      </c>
      <c r="K35" s="30">
        <f>'Fund 100'!K36+'Fund 200 SEF'!K35+'Fund 300 TF'!K35+Barangay!K35</f>
        <v>0</v>
      </c>
      <c r="L35" s="30">
        <f>'Fund 100'!L36+'Fund 200 SEF'!L35+'Fund 300 TF'!L35+Barangay!L35</f>
        <v>0</v>
      </c>
      <c r="M35" s="30">
        <f>'Fund 100'!M36+'Fund 200 SEF'!M35+'Fund 300 TF'!M35+Barangay!M35</f>
        <v>0</v>
      </c>
      <c r="N35" s="30">
        <f>'Fund 100'!N36+'Fund 200 SEF'!N35+'Fund 300 TF'!N35+Barangay!N35</f>
        <v>0</v>
      </c>
      <c r="O35" s="30">
        <f>'Fund 100'!O36+'Fund 200 SEF'!O35+'Fund 300 TF'!O35+Barangay!O35</f>
        <v>0</v>
      </c>
      <c r="P35" s="30">
        <f>SUM(D35:O35)</f>
        <v>3798483.29</v>
      </c>
    </row>
    <row r="36" spans="1:55" x14ac:dyDescent="0.15">
      <c r="A36" s="43"/>
      <c r="C36" s="28" t="s">
        <v>44</v>
      </c>
      <c r="D36" s="30">
        <f>'Fund 100'!D37+'Fund 200 SEF'!D36+'Fund 300 TF'!D36+Barangay!D36</f>
        <v>0</v>
      </c>
      <c r="E36" s="30">
        <f>'Fund 100'!E37+'Fund 200 SEF'!E36+'Fund 300 TF'!E36+Barangay!E36</f>
        <v>0</v>
      </c>
      <c r="F36" s="30">
        <f>'Fund 100'!F37+'Fund 200 SEF'!F36+'Fund 300 TF'!F36+Barangay!F36</f>
        <v>0</v>
      </c>
      <c r="G36" s="30">
        <f>'Fund 100'!G37+'Fund 200 SEF'!G36+'Fund 300 TF'!G36+Barangay!G36</f>
        <v>0</v>
      </c>
      <c r="H36" s="30">
        <f>'Fund 100'!H37+'Fund 200 SEF'!H36+'Fund 300 TF'!H36+Barangay!H36</f>
        <v>0</v>
      </c>
      <c r="I36" s="30">
        <f>'Fund 100'!I37+'Fund 200 SEF'!I36+'Fund 300 TF'!I36+Barangay!I36</f>
        <v>0</v>
      </c>
      <c r="J36" s="30">
        <f>'Fund 100'!J37+'Fund 200 SEF'!J36+'Fund 300 TF'!J36+Barangay!J36</f>
        <v>0</v>
      </c>
      <c r="K36" s="30">
        <f>'Fund 100'!K37+'Fund 200 SEF'!K36+'Fund 300 TF'!K36+Barangay!K36</f>
        <v>0</v>
      </c>
      <c r="L36" s="30">
        <f>'Fund 100'!L37+'Fund 200 SEF'!L36+'Fund 300 TF'!L36+Barangay!L36</f>
        <v>0</v>
      </c>
      <c r="M36" s="30">
        <f>'Fund 100'!M37+'Fund 200 SEF'!M36+'Fund 300 TF'!M36+Barangay!M36</f>
        <v>0</v>
      </c>
      <c r="N36" s="30">
        <f>'Fund 100'!N37+'Fund 200 SEF'!N36+'Fund 300 TF'!N36+Barangay!N36</f>
        <v>0</v>
      </c>
      <c r="O36" s="30">
        <f>'Fund 100'!O37+'Fund 200 SEF'!O36+'Fund 300 TF'!O36+Barangay!O36</f>
        <v>0</v>
      </c>
      <c r="P36" s="30">
        <f>SUM(D36:O36)</f>
        <v>0</v>
      </c>
    </row>
    <row r="37" spans="1:55" x14ac:dyDescent="0.15">
      <c r="A37" s="43"/>
      <c r="C37" s="28" t="s">
        <v>45</v>
      </c>
      <c r="D37" s="30">
        <f>'Fund 100'!D38+'Fund 200 SEF'!D37+'Fund 300 TF'!D37+Barangay!D37</f>
        <v>0</v>
      </c>
      <c r="E37" s="30">
        <f>'Fund 100'!E38+'Fund 200 SEF'!E37+'Fund 300 TF'!E37+Barangay!E37</f>
        <v>0</v>
      </c>
      <c r="F37" s="30">
        <f>'Fund 100'!F38+'Fund 200 SEF'!F37+'Fund 300 TF'!F37+Barangay!F37</f>
        <v>0</v>
      </c>
      <c r="G37" s="30">
        <f>'Fund 100'!G38+'Fund 200 SEF'!G37+'Fund 300 TF'!G37+Barangay!G37</f>
        <v>0</v>
      </c>
      <c r="H37" s="30">
        <f>'Fund 100'!H38+'Fund 200 SEF'!H37+'Fund 300 TF'!H37+Barangay!H37</f>
        <v>0</v>
      </c>
      <c r="I37" s="30">
        <f>'Fund 100'!I38+'Fund 200 SEF'!I37+'Fund 300 TF'!I37+Barangay!I37</f>
        <v>0</v>
      </c>
      <c r="J37" s="30">
        <f>'Fund 100'!J38+'Fund 200 SEF'!J37+'Fund 300 TF'!J37+Barangay!J37</f>
        <v>0</v>
      </c>
      <c r="K37" s="30">
        <f>'Fund 100'!K38+'Fund 200 SEF'!K37+'Fund 300 TF'!K37+Barangay!K37</f>
        <v>0</v>
      </c>
      <c r="L37" s="30">
        <f>'Fund 100'!L38+'Fund 200 SEF'!L37+'Fund 300 TF'!L37+Barangay!L37</f>
        <v>0</v>
      </c>
      <c r="M37" s="30">
        <f>'Fund 100'!M38+'Fund 200 SEF'!M37+'Fund 300 TF'!M37+Barangay!M37</f>
        <v>0</v>
      </c>
      <c r="N37" s="30">
        <f>'Fund 100'!N38+'Fund 200 SEF'!N37+'Fund 300 TF'!N37+Barangay!N37</f>
        <v>0</v>
      </c>
      <c r="O37" s="30">
        <f>'Fund 100'!O38+'Fund 200 SEF'!O37+'Fund 300 TF'!O37+Barangay!O37</f>
        <v>0</v>
      </c>
      <c r="P37" s="30">
        <f>SUM(D37:O37)</f>
        <v>0</v>
      </c>
    </row>
    <row r="38" spans="1:55" x14ac:dyDescent="0.15">
      <c r="A38" s="52"/>
      <c r="C38" s="48" t="s">
        <v>8</v>
      </c>
      <c r="D38" s="37">
        <f>SUM(D35:D37)</f>
        <v>437340.94</v>
      </c>
      <c r="E38" s="37">
        <f t="shared" ref="E38:P38" si="5">SUM(E35:E37)</f>
        <v>2489462.06</v>
      </c>
      <c r="F38" s="37">
        <f t="shared" si="5"/>
        <v>871680.29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7">
        <f t="shared" si="5"/>
        <v>0</v>
      </c>
      <c r="O38" s="37">
        <f t="shared" si="5"/>
        <v>0</v>
      </c>
      <c r="P38" s="37">
        <f t="shared" si="5"/>
        <v>3798483.29</v>
      </c>
      <c r="Q38" s="53"/>
    </row>
    <row r="39" spans="1:55" s="55" customFormat="1" ht="11.25" thickBot="1" x14ac:dyDescent="0.2">
      <c r="A39" s="52" t="s">
        <v>16</v>
      </c>
      <c r="B39" s="53"/>
      <c r="C39" s="53"/>
      <c r="D39" s="38">
        <f>D33-D38</f>
        <v>-437340.94</v>
      </c>
      <c r="E39" s="38">
        <f t="shared" ref="E39:P39" si="6">E33-E38</f>
        <v>-2489462.06</v>
      </c>
      <c r="F39" s="38">
        <f t="shared" si="6"/>
        <v>-871680.29</v>
      </c>
      <c r="G39" s="38">
        <f t="shared" si="6"/>
        <v>0</v>
      </c>
      <c r="H39" s="38">
        <f t="shared" si="6"/>
        <v>0</v>
      </c>
      <c r="I39" s="38">
        <f t="shared" si="6"/>
        <v>0</v>
      </c>
      <c r="J39" s="38">
        <f t="shared" si="6"/>
        <v>0</v>
      </c>
      <c r="K39" s="38">
        <f t="shared" si="6"/>
        <v>0</v>
      </c>
      <c r="L39" s="38">
        <f t="shared" si="6"/>
        <v>0</v>
      </c>
      <c r="M39" s="38">
        <f t="shared" si="6"/>
        <v>0</v>
      </c>
      <c r="N39" s="38">
        <f t="shared" si="6"/>
        <v>0</v>
      </c>
      <c r="O39" s="38">
        <f t="shared" si="6"/>
        <v>0</v>
      </c>
      <c r="P39" s="38">
        <f t="shared" si="6"/>
        <v>-3798483.29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53" customFormat="1" ht="11.25" thickTop="1" x14ac:dyDescent="0.15">
      <c r="A40" s="5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55" ht="12.75" x14ac:dyDescent="0.3">
      <c r="A41" s="52" t="s">
        <v>46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53"/>
    </row>
    <row r="42" spans="1:55" ht="12.75" x14ac:dyDescent="0.3">
      <c r="A42" s="43"/>
      <c r="B42" s="45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55" x14ac:dyDescent="0.15">
      <c r="A43" s="43"/>
      <c r="B43" s="43"/>
      <c r="C43" s="28" t="s">
        <v>47</v>
      </c>
      <c r="D43" s="35">
        <f>'Fund 100'!D44+'Fund 200 SEF'!D43+'Fund 300 TF'!D43+Barangay!D43</f>
        <v>0</v>
      </c>
      <c r="E43" s="35">
        <f>'Fund 100'!E44+'Fund 200 SEF'!E43+'Fund 300 TF'!E43+Barangay!E43</f>
        <v>0</v>
      </c>
      <c r="F43" s="35">
        <f>'Fund 100'!F44+'Fund 200 SEF'!F43+'Fund 300 TF'!F43+Barangay!F43</f>
        <v>0</v>
      </c>
      <c r="G43" s="35">
        <f>'Fund 100'!G44+'Fund 200 SEF'!G43+'Fund 300 TF'!G43+Barangay!G43</f>
        <v>0</v>
      </c>
      <c r="H43" s="35">
        <f>'Fund 100'!H44+'Fund 200 SEF'!H43+'Fund 300 TF'!H43+Barangay!H43</f>
        <v>0</v>
      </c>
      <c r="I43" s="35">
        <f>'Fund 100'!I44+'Fund 200 SEF'!I43+'Fund 300 TF'!I43+Barangay!I43</f>
        <v>0</v>
      </c>
      <c r="J43" s="35">
        <f>'Fund 100'!J44+'Fund 200 SEF'!J43+'Fund 300 TF'!J43+Barangay!J43</f>
        <v>0</v>
      </c>
      <c r="K43" s="35">
        <f>'Fund 100'!K44+'Fund 200 SEF'!K43+'Fund 300 TF'!K43+Barangay!K43</f>
        <v>0</v>
      </c>
      <c r="L43" s="35">
        <f>'Fund 100'!L44+'Fund 200 SEF'!L43+'Fund 300 TF'!L43+Barangay!L43</f>
        <v>0</v>
      </c>
      <c r="M43" s="35">
        <f>'Fund 100'!M44+'Fund 200 SEF'!M43+'Fund 300 TF'!M43+Barangay!M43</f>
        <v>0</v>
      </c>
      <c r="N43" s="35">
        <f>'Fund 100'!N44+'Fund 200 SEF'!N43+'Fund 300 TF'!N43+Barangay!N43</f>
        <v>0</v>
      </c>
      <c r="O43" s="35">
        <f>'Fund 100'!O44+'Fund 200 SEF'!O43+'Fund 300 TF'!O43+Barangay!O43</f>
        <v>0</v>
      </c>
      <c r="P43" s="30">
        <f>SUM(D43:O43)</f>
        <v>0</v>
      </c>
    </row>
    <row r="44" spans="1:55" x14ac:dyDescent="0.15">
      <c r="A44" s="43"/>
      <c r="B44" s="45"/>
      <c r="C44" s="28" t="s">
        <v>48</v>
      </c>
      <c r="D44" s="35">
        <f>'Fund 100'!D45+'Fund 200 SEF'!D44+'Fund 300 TF'!D44+Barangay!D44</f>
        <v>0</v>
      </c>
      <c r="E44" s="35">
        <f>'Fund 100'!E45+'Fund 200 SEF'!E44+'Fund 300 TF'!E44+Barangay!E44</f>
        <v>0</v>
      </c>
      <c r="F44" s="35">
        <f>'Fund 100'!F45+'Fund 200 SEF'!F44+'Fund 300 TF'!F44+Barangay!F44</f>
        <v>0</v>
      </c>
      <c r="G44" s="35">
        <f>'Fund 100'!G45+'Fund 200 SEF'!G44+'Fund 300 TF'!G44+Barangay!G44</f>
        <v>0</v>
      </c>
      <c r="H44" s="35">
        <f>'Fund 100'!H45+'Fund 200 SEF'!H44+'Fund 300 TF'!H44+Barangay!H44</f>
        <v>0</v>
      </c>
      <c r="I44" s="35">
        <f>'Fund 100'!I45+'Fund 200 SEF'!I44+'Fund 300 TF'!I44+Barangay!I44</f>
        <v>0</v>
      </c>
      <c r="J44" s="35">
        <f>'Fund 100'!J45+'Fund 200 SEF'!J44+'Fund 300 TF'!J44+Barangay!J44</f>
        <v>0</v>
      </c>
      <c r="K44" s="35">
        <f>'Fund 100'!K45+'Fund 200 SEF'!K44+'Fund 300 TF'!K44+Barangay!K44</f>
        <v>0</v>
      </c>
      <c r="L44" s="35">
        <f>'Fund 100'!L45+'Fund 200 SEF'!L44+'Fund 300 TF'!L44+Barangay!L44</f>
        <v>0</v>
      </c>
      <c r="M44" s="35">
        <f>'Fund 100'!M45+'Fund 200 SEF'!M44+'Fund 300 TF'!M44+Barangay!M44</f>
        <v>0</v>
      </c>
      <c r="N44" s="35">
        <f>'Fund 100'!N45+'Fund 200 SEF'!N44+'Fund 300 TF'!N44+Barangay!N44</f>
        <v>0</v>
      </c>
      <c r="O44" s="35">
        <f>'Fund 100'!O45+'Fund 200 SEF'!O44+'Fund 300 TF'!O44+Barangay!O44</f>
        <v>0</v>
      </c>
      <c r="P44" s="30">
        <f>SUM(D44:O44)</f>
        <v>0</v>
      </c>
    </row>
    <row r="45" spans="1:55" x14ac:dyDescent="0.15">
      <c r="A45" s="43"/>
      <c r="B45" s="45"/>
      <c r="C45" s="48" t="s">
        <v>6</v>
      </c>
      <c r="D45" s="32">
        <f>SUM(D43:D44)</f>
        <v>0</v>
      </c>
      <c r="E45" s="32">
        <f t="shared" ref="E45:P45" si="7">SUM(E43:E44)</f>
        <v>0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0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 t="shared" si="7"/>
        <v>0</v>
      </c>
      <c r="O45" s="32">
        <f t="shared" si="7"/>
        <v>0</v>
      </c>
      <c r="P45" s="32">
        <f t="shared" si="7"/>
        <v>0</v>
      </c>
    </row>
    <row r="46" spans="1:55" ht="15" customHeight="1" x14ac:dyDescent="0.15">
      <c r="A46" s="43"/>
      <c r="B46" s="45" t="s"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55" x14ac:dyDescent="0.15">
      <c r="A47" s="43"/>
      <c r="B47" s="45"/>
      <c r="C47" s="28" t="s">
        <v>49</v>
      </c>
      <c r="D47" s="35">
        <f>'Fund 100'!D48+'Fund 200 SEF'!D47+'Fund 300 TF'!D47+Barangay!D47</f>
        <v>0</v>
      </c>
      <c r="E47" s="35">
        <f>'Fund 100'!E48+'Fund 200 SEF'!E47+'Fund 300 TF'!E47+Barangay!E47</f>
        <v>0</v>
      </c>
      <c r="F47" s="35">
        <f>'Fund 100'!F48+'Fund 200 SEF'!F47+'Fund 300 TF'!F47+Barangay!F47</f>
        <v>0</v>
      </c>
      <c r="G47" s="35">
        <f>'Fund 100'!G48+'Fund 200 SEF'!G47+'Fund 300 TF'!G47+Barangay!G47</f>
        <v>0</v>
      </c>
      <c r="H47" s="35">
        <f>'Fund 100'!H48+'Fund 200 SEF'!H47+'Fund 300 TF'!H47+Barangay!H47</f>
        <v>0</v>
      </c>
      <c r="I47" s="35">
        <f>'Fund 100'!I48+'Fund 200 SEF'!I47+'Fund 300 TF'!I47+Barangay!I47</f>
        <v>0</v>
      </c>
      <c r="J47" s="35">
        <f>'Fund 100'!J48+'Fund 200 SEF'!J47+'Fund 300 TF'!J47+Barangay!J47</f>
        <v>0</v>
      </c>
      <c r="K47" s="35">
        <f>'Fund 100'!K48+'Fund 200 SEF'!K47+'Fund 300 TF'!K47+Barangay!K47</f>
        <v>0</v>
      </c>
      <c r="L47" s="35">
        <f>'Fund 100'!L48+'Fund 200 SEF'!L47+'Fund 300 TF'!L47+Barangay!L47</f>
        <v>0</v>
      </c>
      <c r="M47" s="35">
        <f>'Fund 100'!M48+'Fund 200 SEF'!M47+'Fund 300 TF'!M47+Barangay!M47</f>
        <v>0</v>
      </c>
      <c r="N47" s="35">
        <f>'Fund 100'!N48+'Fund 200 SEF'!N47+'Fund 300 TF'!N47+Barangay!N47</f>
        <v>0</v>
      </c>
      <c r="O47" s="35">
        <f>'Fund 100'!O48+'Fund 200 SEF'!O47+'Fund 300 TF'!O47+Barangay!O47</f>
        <v>0</v>
      </c>
      <c r="P47" s="30">
        <f>SUM(D47:O47)</f>
        <v>0</v>
      </c>
    </row>
    <row r="48" spans="1:55" x14ac:dyDescent="0.15">
      <c r="A48" s="43"/>
      <c r="C48" s="28" t="s">
        <v>50</v>
      </c>
      <c r="D48" s="35">
        <f>'Fund 100'!D49+'Fund 200 SEF'!D48+'Fund 300 TF'!D48+Barangay!D48</f>
        <v>0</v>
      </c>
      <c r="E48" s="35">
        <f>'Fund 100'!E49+'Fund 200 SEF'!E48+'Fund 300 TF'!E48+Barangay!E48</f>
        <v>0</v>
      </c>
      <c r="F48" s="35">
        <f>'Fund 100'!F49+'Fund 200 SEF'!F48+'Fund 300 TF'!F48+Barangay!F48</f>
        <v>0</v>
      </c>
      <c r="G48" s="35">
        <f>'Fund 100'!G49+'Fund 200 SEF'!G48+'Fund 300 TF'!G48+Barangay!G48</f>
        <v>0</v>
      </c>
      <c r="H48" s="35">
        <f>'Fund 100'!H49+'Fund 200 SEF'!H48+'Fund 300 TF'!H48+Barangay!H48</f>
        <v>0</v>
      </c>
      <c r="I48" s="35">
        <f>'Fund 100'!I49+'Fund 200 SEF'!I48+'Fund 300 TF'!I48+Barangay!I48</f>
        <v>0</v>
      </c>
      <c r="J48" s="35">
        <f>'Fund 100'!J49+'Fund 200 SEF'!J48+'Fund 300 TF'!J48+Barangay!J48</f>
        <v>0</v>
      </c>
      <c r="K48" s="35">
        <f>'Fund 100'!K49+'Fund 200 SEF'!K48+'Fund 300 TF'!K48+Barangay!K48</f>
        <v>0</v>
      </c>
      <c r="L48" s="35">
        <f>'Fund 100'!L49+'Fund 200 SEF'!L48+'Fund 300 TF'!L48+Barangay!L48</f>
        <v>0</v>
      </c>
      <c r="M48" s="35">
        <f>'Fund 100'!M49+'Fund 200 SEF'!M48+'Fund 300 TF'!M48+Barangay!M48</f>
        <v>0</v>
      </c>
      <c r="N48" s="35">
        <f>'Fund 100'!N49+'Fund 200 SEF'!N48+'Fund 300 TF'!N48+Barangay!N48</f>
        <v>0</v>
      </c>
      <c r="O48" s="35">
        <f>'Fund 100'!O49+'Fund 200 SEF'!O48+'Fund 300 TF'!O48+Barangay!O48</f>
        <v>0</v>
      </c>
      <c r="P48" s="30">
        <f>SUM(D48:O48)</f>
        <v>0</v>
      </c>
    </row>
    <row r="49" spans="1:55" x14ac:dyDescent="0.15">
      <c r="A49" s="43"/>
      <c r="C49" s="48" t="s">
        <v>8</v>
      </c>
      <c r="D49" s="32">
        <f>SUM(D47:D48)</f>
        <v>0</v>
      </c>
      <c r="E49" s="32">
        <f t="shared" ref="E49:P49" si="8">SUM(E47:E48)</f>
        <v>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0</v>
      </c>
    </row>
    <row r="50" spans="1:55" ht="11.25" thickBot="1" x14ac:dyDescent="0.2">
      <c r="A50" s="43" t="s">
        <v>53</v>
      </c>
      <c r="D50" s="38">
        <f>D45-D49</f>
        <v>0</v>
      </c>
      <c r="E50" s="38">
        <f t="shared" ref="E50:P50" si="9">E45-E49</f>
        <v>0</v>
      </c>
      <c r="F50" s="38">
        <f t="shared" si="9"/>
        <v>0</v>
      </c>
      <c r="G50" s="38">
        <f t="shared" si="9"/>
        <v>0</v>
      </c>
      <c r="H50" s="38">
        <f t="shared" si="9"/>
        <v>0</v>
      </c>
      <c r="I50" s="38">
        <f t="shared" si="9"/>
        <v>0</v>
      </c>
      <c r="J50" s="38">
        <f t="shared" si="9"/>
        <v>0</v>
      </c>
      <c r="K50" s="38">
        <f t="shared" si="9"/>
        <v>0</v>
      </c>
      <c r="L50" s="38">
        <f t="shared" si="9"/>
        <v>0</v>
      </c>
      <c r="M50" s="38">
        <f t="shared" si="9"/>
        <v>0</v>
      </c>
      <c r="N50" s="38">
        <f t="shared" si="9"/>
        <v>0</v>
      </c>
      <c r="O50" s="38">
        <f t="shared" si="9"/>
        <v>0</v>
      </c>
      <c r="P50" s="38">
        <f t="shared" si="9"/>
        <v>0</v>
      </c>
    </row>
    <row r="51" spans="1:55" ht="13.5" thickTop="1" x14ac:dyDescent="0.3">
      <c r="A51" s="4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55" x14ac:dyDescent="0.15">
      <c r="A52" s="43" t="s">
        <v>52</v>
      </c>
      <c r="C52" s="48"/>
      <c r="D52" s="35">
        <f>D26+D39+D50</f>
        <v>12192083.210000001</v>
      </c>
      <c r="E52" s="35">
        <f t="shared" ref="E52:P52" si="10">E26+E39+E50</f>
        <v>3106863.0499999993</v>
      </c>
      <c r="F52" s="35">
        <f t="shared" si="10"/>
        <v>-6532982.2799999984</v>
      </c>
      <c r="G52" s="35">
        <f t="shared" si="10"/>
        <v>0</v>
      </c>
      <c r="H52" s="35">
        <f t="shared" si="10"/>
        <v>0</v>
      </c>
      <c r="I52" s="35">
        <f t="shared" si="10"/>
        <v>0</v>
      </c>
      <c r="J52" s="35">
        <f t="shared" si="10"/>
        <v>0</v>
      </c>
      <c r="K52" s="35">
        <f t="shared" si="10"/>
        <v>0</v>
      </c>
      <c r="L52" s="35">
        <f t="shared" si="10"/>
        <v>0</v>
      </c>
      <c r="M52" s="35">
        <f t="shared" si="10"/>
        <v>0</v>
      </c>
      <c r="N52" s="35">
        <f t="shared" si="10"/>
        <v>0</v>
      </c>
      <c r="O52" s="35">
        <f t="shared" si="10"/>
        <v>0</v>
      </c>
      <c r="P52" s="35">
        <f t="shared" si="10"/>
        <v>8765963.9800000042</v>
      </c>
    </row>
    <row r="53" spans="1:55" x14ac:dyDescent="0.15">
      <c r="A53" s="28" t="s">
        <v>55</v>
      </c>
      <c r="D53" s="36">
        <v>87891889.400000066</v>
      </c>
      <c r="E53" s="30">
        <f>D54</f>
        <v>100083972.61000007</v>
      </c>
      <c r="F53" s="30">
        <f t="shared" ref="F53:N53" si="11">E54</f>
        <v>103190835.66000007</v>
      </c>
      <c r="G53" s="30">
        <f t="shared" si="11"/>
        <v>96657853.38000007</v>
      </c>
      <c r="H53" s="30">
        <f t="shared" si="11"/>
        <v>96657853.38000007</v>
      </c>
      <c r="I53" s="30">
        <f t="shared" si="11"/>
        <v>96657853.38000007</v>
      </c>
      <c r="J53" s="30">
        <f t="shared" si="11"/>
        <v>96657853.38000007</v>
      </c>
      <c r="K53" s="30">
        <f t="shared" si="11"/>
        <v>96657853.38000007</v>
      </c>
      <c r="L53" s="30">
        <f t="shared" si="11"/>
        <v>96657853.38000007</v>
      </c>
      <c r="M53" s="30">
        <f t="shared" si="11"/>
        <v>96657853.38000007</v>
      </c>
      <c r="N53" s="30">
        <f t="shared" si="11"/>
        <v>96657853.38000007</v>
      </c>
      <c r="O53" s="30">
        <f>N54</f>
        <v>96657853.38000007</v>
      </c>
      <c r="P53" s="30">
        <f>D53</f>
        <v>87891889.400000066</v>
      </c>
    </row>
    <row r="54" spans="1:55" ht="11.25" thickBot="1" x14ac:dyDescent="0.2">
      <c r="A54" s="43" t="s">
        <v>54</v>
      </c>
      <c r="D54" s="38">
        <f>D52+D53</f>
        <v>100083972.61000007</v>
      </c>
      <c r="E54" s="38">
        <f t="shared" ref="E54:J54" si="12">E52+E53</f>
        <v>103190835.66000007</v>
      </c>
      <c r="F54" s="38">
        <f t="shared" si="12"/>
        <v>96657853.38000007</v>
      </c>
      <c r="G54" s="38">
        <f t="shared" si="12"/>
        <v>96657853.38000007</v>
      </c>
      <c r="H54" s="38">
        <f t="shared" si="12"/>
        <v>96657853.38000007</v>
      </c>
      <c r="I54" s="38">
        <f t="shared" si="12"/>
        <v>96657853.38000007</v>
      </c>
      <c r="J54" s="38">
        <f t="shared" si="12"/>
        <v>96657853.38000007</v>
      </c>
      <c r="K54" s="38">
        <f t="shared" ref="K54:P54" si="13">K52+K53</f>
        <v>96657853.38000007</v>
      </c>
      <c r="L54" s="38">
        <f t="shared" si="13"/>
        <v>96657853.38000007</v>
      </c>
      <c r="M54" s="38">
        <f t="shared" si="13"/>
        <v>96657853.38000007</v>
      </c>
      <c r="N54" s="38">
        <f t="shared" si="13"/>
        <v>96657853.38000007</v>
      </c>
      <c r="O54" s="38">
        <f t="shared" si="13"/>
        <v>96657853.38000007</v>
      </c>
      <c r="P54" s="38">
        <f t="shared" si="13"/>
        <v>96657853.38000007</v>
      </c>
    </row>
    <row r="55" spans="1:55" ht="11.25" thickTop="1" x14ac:dyDescent="0.15">
      <c r="D55" s="39">
        <f>D54-'[15]Conso - BS Detailed'!$G$21</f>
        <v>-1.9999593496322632E-3</v>
      </c>
      <c r="E55" s="39">
        <f>E54-'[16]Comparative BS- Consol PPSAS'!$E$15</f>
        <v>-1.999974250793457E-3</v>
      </c>
      <c r="F55" s="39">
        <f>F54-'[17]Comparative BS- Consol PPSAS'!$E$15</f>
        <v>-1.999974250793457E-3</v>
      </c>
      <c r="G55" s="39"/>
      <c r="H55" s="39">
        <f>H54-'[4]BS- Consol PPSAS'!$E$14</f>
        <v>-5195871.2599999458</v>
      </c>
      <c r="I55" s="39">
        <f>I54-'[5]Conso - BS Detailed'!$G$21</f>
        <v>-3489761.5999999344</v>
      </c>
      <c r="J55" s="39"/>
      <c r="K55" s="39"/>
      <c r="L55" s="39"/>
      <c r="M55" s="39"/>
      <c r="N55" s="39">
        <f>N54-'[11]Conso - BS Detailed'!$G$21</f>
        <v>-7484073.3219999373</v>
      </c>
      <c r="O55" s="39">
        <f>O54-'[14]Comparative BS- Consol PPSAS'!$E$15</f>
        <v>8765963.9780000448</v>
      </c>
      <c r="P55" s="39">
        <f>F54-P54</f>
        <v>0</v>
      </c>
      <c r="Q55" s="30"/>
    </row>
    <row r="56" spans="1:55" x14ac:dyDescent="0.15"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0"/>
    </row>
    <row r="57" spans="1:55" x14ac:dyDescent="0.15">
      <c r="D57" s="39"/>
      <c r="P57" s="39"/>
    </row>
    <row r="58" spans="1:55" x14ac:dyDescent="0.15">
      <c r="D58" s="39"/>
      <c r="E58" s="39"/>
      <c r="F58" s="39"/>
      <c r="G58" s="39"/>
      <c r="H58" s="30"/>
      <c r="I58" s="39"/>
      <c r="J58" s="39"/>
      <c r="K58" s="39"/>
      <c r="L58" s="39"/>
      <c r="M58" s="39"/>
      <c r="N58" s="39"/>
      <c r="O58" s="39"/>
      <c r="P58" s="39"/>
      <c r="Q58" s="30"/>
      <c r="R58" s="30"/>
      <c r="S58" s="30"/>
      <c r="T58" s="30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55" x14ac:dyDescent="0.15">
      <c r="D59" s="39"/>
      <c r="E59" s="39"/>
      <c r="F59" s="39"/>
      <c r="G59" s="39"/>
      <c r="H59" s="30"/>
      <c r="I59" s="39"/>
      <c r="J59" s="39"/>
      <c r="K59" s="39"/>
      <c r="L59" s="39"/>
      <c r="M59" s="39"/>
      <c r="N59" s="39"/>
      <c r="O59" s="39"/>
      <c r="P59" s="39"/>
      <c r="Q59" s="30"/>
      <c r="R59" s="30"/>
      <c r="S59" s="30"/>
      <c r="T59" s="30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</row>
    <row r="60" spans="1:55" ht="12.75" customHeight="1" x14ac:dyDescent="0.15">
      <c r="A60" s="70" t="s">
        <v>57</v>
      </c>
      <c r="B60" s="73"/>
      <c r="E60" s="70"/>
      <c r="F60" s="70"/>
      <c r="H60" s="71"/>
      <c r="I60" s="70"/>
      <c r="J60" s="70"/>
      <c r="K60" s="71" t="s">
        <v>58</v>
      </c>
      <c r="L60" s="70"/>
      <c r="M60" s="70"/>
      <c r="N60" s="70"/>
      <c r="O60" s="70"/>
      <c r="P60" s="70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spans="1:55" x14ac:dyDescent="0.15">
      <c r="E61" s="30"/>
      <c r="F61" s="30"/>
      <c r="G61" s="30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</row>
    <row r="62" spans="1:55" ht="12.75" customHeight="1" x14ac:dyDescent="0.15">
      <c r="A62" s="78" t="s">
        <v>26</v>
      </c>
      <c r="B62" s="78"/>
      <c r="C62" s="78"/>
      <c r="D62" s="59"/>
      <c r="F62" s="78" t="s">
        <v>64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3" spans="1:55" ht="12.75" customHeight="1" x14ac:dyDescent="0.15">
      <c r="A63" s="79" t="s">
        <v>51</v>
      </c>
      <c r="B63" s="79"/>
      <c r="C63" s="79"/>
      <c r="D63" s="58"/>
      <c r="F63" s="79" t="s">
        <v>63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</sheetData>
  <sheetProtection password="C1B6" sheet="1" objects="1" scenarios="1"/>
  <mergeCells count="10">
    <mergeCell ref="F62:P62"/>
    <mergeCell ref="F63:P63"/>
    <mergeCell ref="A1:P1"/>
    <mergeCell ref="A7:P7"/>
    <mergeCell ref="A6:P6"/>
    <mergeCell ref="A62:C62"/>
    <mergeCell ref="A63:C63"/>
    <mergeCell ref="A4:P4"/>
    <mergeCell ref="A3:P3"/>
    <mergeCell ref="A2:P2"/>
  </mergeCells>
  <phoneticPr fontId="0" type="noConversion"/>
  <pageMargins left="0.25" right="0.25" top="0.75" bottom="0.75" header="0.3" footer="0.3"/>
  <pageSetup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6"/>
  <sheetViews>
    <sheetView zoomScaleNormal="100" workbookViewId="0">
      <selection activeCell="D19" sqref="D19"/>
    </sheetView>
  </sheetViews>
  <sheetFormatPr defaultRowHeight="12" customHeight="1" x14ac:dyDescent="0.15"/>
  <cols>
    <col min="1" max="1" width="3.5703125" style="28" customWidth="1"/>
    <col min="2" max="2" width="3.28515625" style="28" customWidth="1"/>
    <col min="3" max="3" width="40.85546875" style="28" customWidth="1"/>
    <col min="4" max="4" width="16.85546875" style="28" customWidth="1"/>
    <col min="5" max="5" width="16.85546875" style="30" customWidth="1"/>
    <col min="6" max="6" width="16.42578125" style="30" customWidth="1"/>
    <col min="7" max="7" width="17.7109375" style="30" hidden="1" customWidth="1"/>
    <col min="8" max="8" width="17.85546875" style="28" hidden="1" customWidth="1"/>
    <col min="9" max="9" width="16.42578125" style="28" hidden="1" customWidth="1"/>
    <col min="10" max="10" width="16.7109375" style="28" hidden="1" customWidth="1"/>
    <col min="11" max="11" width="16.28515625" style="28" hidden="1" customWidth="1"/>
    <col min="12" max="12" width="17.28515625" style="28" hidden="1" customWidth="1"/>
    <col min="13" max="15" width="18" style="28" hidden="1" customWidth="1"/>
    <col min="16" max="16" width="19.42578125" style="28" customWidth="1"/>
    <col min="17" max="17" width="5.5703125" style="28" customWidth="1"/>
    <col min="18" max="18" width="16.85546875" style="36" customWidth="1"/>
    <col min="19" max="19" width="9.140625" style="36" customWidth="1"/>
    <col min="20" max="22" width="9.140625" style="28" customWidth="1"/>
    <col min="23" max="23" width="15.140625" style="28" customWidth="1"/>
    <col min="24" max="25" width="9.140625" style="28" customWidth="1"/>
    <col min="26" max="16384" width="9.140625" style="28"/>
  </cols>
  <sheetData>
    <row r="1" spans="1:23" ht="12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66"/>
    </row>
    <row r="2" spans="1:23" ht="12" customHeight="1" x14ac:dyDescent="0.15">
      <c r="A2" s="80" t="str">
        <f>'Consolidated '!A2:Q2</f>
        <v>Province of Pangasinan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66"/>
    </row>
    <row r="3" spans="1:23" ht="12" customHeight="1" x14ac:dyDescent="0.15">
      <c r="A3" s="80" t="str">
        <f>'Consolidated '!A3:Q3</f>
        <v>MUNICIPALITY OF ASINGAN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66"/>
    </row>
    <row r="4" spans="1:23" ht="12" customHeight="1" x14ac:dyDescent="0.1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66"/>
    </row>
    <row r="6" spans="1:23" ht="18.75" customHeight="1" x14ac:dyDescent="0.1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66"/>
    </row>
    <row r="7" spans="1:23" ht="18" customHeight="1" x14ac:dyDescent="0.15">
      <c r="A7" s="80" t="str">
        <f>'Consolidated '!A7</f>
        <v>For the 1st Quarter Ended March 31, 2020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66"/>
    </row>
    <row r="8" spans="1:23" ht="12" customHeight="1" x14ac:dyDescent="0.15">
      <c r="A8" s="80" t="s">
        <v>62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6"/>
    </row>
    <row r="9" spans="1:23" ht="12" customHeight="1" x14ac:dyDescent="0.15">
      <c r="A9" s="70"/>
      <c r="B9" s="70"/>
      <c r="C9" s="70"/>
      <c r="D9" s="70"/>
      <c r="E9" s="70"/>
      <c r="F9" s="72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23" ht="12" customHeight="1" x14ac:dyDescent="0.15">
      <c r="A10" s="70"/>
      <c r="B10" s="70"/>
      <c r="C10" s="70"/>
      <c r="D10" s="72"/>
      <c r="E10" s="72"/>
      <c r="F10" s="72"/>
      <c r="G10" s="70"/>
      <c r="H10" s="70"/>
      <c r="I10" s="70"/>
      <c r="J10" s="70"/>
      <c r="K10" s="70"/>
      <c r="L10" s="70"/>
      <c r="M10" s="70"/>
      <c r="N10" s="70"/>
      <c r="O10" s="72"/>
      <c r="P10" s="70"/>
      <c r="Q10" s="70"/>
    </row>
    <row r="11" spans="1:23" ht="12" customHeight="1" x14ac:dyDescent="0.2">
      <c r="D11" s="30"/>
      <c r="E11" s="77"/>
      <c r="F11" s="62"/>
      <c r="J11" s="30"/>
      <c r="O11" s="30"/>
    </row>
    <row r="12" spans="1:23" ht="10.5" x14ac:dyDescent="0.15">
      <c r="A12" s="43" t="s">
        <v>3</v>
      </c>
      <c r="E12" s="28"/>
      <c r="F12" s="28"/>
      <c r="G12" s="28"/>
      <c r="P12" s="29">
        <v>2020</v>
      </c>
    </row>
    <row r="13" spans="1:23" ht="10.5" x14ac:dyDescent="0.15">
      <c r="A13" s="28" t="s">
        <v>4</v>
      </c>
      <c r="B13" s="45" t="s">
        <v>5</v>
      </c>
      <c r="D13" s="29" t="s">
        <v>23</v>
      </c>
      <c r="E13" s="29" t="s">
        <v>24</v>
      </c>
      <c r="F13" s="29" t="s">
        <v>25</v>
      </c>
      <c r="G13" s="29" t="s">
        <v>17</v>
      </c>
      <c r="H13" s="29" t="s">
        <v>18</v>
      </c>
      <c r="I13" s="29" t="s">
        <v>19</v>
      </c>
      <c r="J13" s="29" t="s">
        <v>20</v>
      </c>
      <c r="K13" s="29" t="s">
        <v>9</v>
      </c>
      <c r="L13" s="29" t="s">
        <v>10</v>
      </c>
      <c r="M13" s="29" t="s">
        <v>13</v>
      </c>
      <c r="N13" s="29" t="s">
        <v>21</v>
      </c>
      <c r="O13" s="29" t="s">
        <v>14</v>
      </c>
      <c r="P13" s="44"/>
    </row>
    <row r="14" spans="1:23" ht="10.5" x14ac:dyDescent="0.15">
      <c r="C14" s="28" t="s">
        <v>30</v>
      </c>
      <c r="D14" s="30">
        <f>22513232.24-SUM(D15:D19)</f>
        <v>4982946.8499999978</v>
      </c>
      <c r="E14" s="30">
        <f>15645040.67-SUM(E15:E19)</f>
        <v>755415.10000000149</v>
      </c>
      <c r="F14" s="30">
        <f>14694366.94-SUM(F15:F19)</f>
        <v>491475.65000000037</v>
      </c>
      <c r="G14" s="57"/>
      <c r="H14" s="57"/>
      <c r="I14" s="57"/>
      <c r="J14" s="36"/>
      <c r="K14" s="36"/>
      <c r="L14" s="36"/>
      <c r="M14" s="36"/>
      <c r="N14" s="36"/>
      <c r="O14" s="36"/>
      <c r="P14" s="36">
        <f t="shared" ref="P14:P19" si="0">SUM(D14:O14)</f>
        <v>6229837.5999999996</v>
      </c>
      <c r="Q14" s="39"/>
    </row>
    <row r="15" spans="1:23" x14ac:dyDescent="0.15">
      <c r="C15" s="28" t="s">
        <v>31</v>
      </c>
      <c r="D15" s="62">
        <v>12919833</v>
      </c>
      <c r="E15" s="62">
        <v>12919833</v>
      </c>
      <c r="F15" s="62">
        <v>12919833</v>
      </c>
      <c r="G15" s="62"/>
      <c r="H15" s="62"/>
      <c r="I15" s="62"/>
      <c r="J15" s="76"/>
      <c r="K15" s="76"/>
      <c r="L15" s="76"/>
      <c r="M15" s="36"/>
      <c r="N15" s="36"/>
      <c r="O15" s="36"/>
      <c r="P15" s="36">
        <f t="shared" si="0"/>
        <v>38759499</v>
      </c>
      <c r="Q15" s="39"/>
      <c r="W15" s="39"/>
    </row>
    <row r="16" spans="1:23" ht="10.5" x14ac:dyDescent="0.15">
      <c r="C16" s="28" t="s">
        <v>33</v>
      </c>
      <c r="D16" s="30">
        <v>3417013.3000000003</v>
      </c>
      <c r="E16" s="30">
        <v>1331494.6299999994</v>
      </c>
      <c r="F16" s="30">
        <v>830866.87999999989</v>
      </c>
      <c r="G16" s="57"/>
      <c r="H16" s="36"/>
      <c r="I16" s="36"/>
      <c r="J16" s="36"/>
      <c r="K16" s="36"/>
      <c r="L16" s="36"/>
      <c r="M16" s="36"/>
      <c r="N16" s="36"/>
      <c r="O16" s="36"/>
      <c r="P16" s="36">
        <f t="shared" si="0"/>
        <v>5579374.8099999996</v>
      </c>
    </row>
    <row r="17" spans="1:23" ht="10.5" x14ac:dyDescent="0.15">
      <c r="C17" s="28" t="s">
        <v>32</v>
      </c>
      <c r="D17" s="30">
        <v>9062.98</v>
      </c>
      <c r="E17" s="30">
        <v>4297.0200000000004</v>
      </c>
      <c r="F17" s="30">
        <v>9760</v>
      </c>
      <c r="G17" s="57"/>
      <c r="H17" s="36"/>
      <c r="I17" s="36"/>
      <c r="J17" s="36"/>
      <c r="K17" s="36"/>
      <c r="L17" s="36"/>
      <c r="M17" s="36"/>
      <c r="N17" s="36"/>
      <c r="O17" s="36"/>
      <c r="P17" s="36">
        <f t="shared" si="0"/>
        <v>23120</v>
      </c>
      <c r="Q17" s="39"/>
    </row>
    <row r="18" spans="1:23" ht="10.5" x14ac:dyDescent="0.15">
      <c r="C18" s="28" t="s">
        <v>34</v>
      </c>
      <c r="D18" s="30"/>
      <c r="G18" s="46"/>
      <c r="H18" s="30"/>
      <c r="I18" s="30"/>
      <c r="J18" s="30"/>
      <c r="K18" s="30"/>
      <c r="L18" s="30"/>
      <c r="M18" s="30"/>
      <c r="N18" s="30"/>
      <c r="O18" s="30"/>
      <c r="P18" s="30">
        <f t="shared" si="0"/>
        <v>0</v>
      </c>
    </row>
    <row r="19" spans="1:23" ht="10.5" x14ac:dyDescent="0.15">
      <c r="C19" s="28" t="s">
        <v>35</v>
      </c>
      <c r="D19" s="30">
        <v>1184376.1100000001</v>
      </c>
      <c r="E19" s="30">
        <v>634000.92000000004</v>
      </c>
      <c r="F19" s="30">
        <v>442431.41</v>
      </c>
      <c r="G19" s="57"/>
      <c r="H19" s="57"/>
      <c r="I19" s="57"/>
      <c r="J19" s="30"/>
      <c r="K19" s="30"/>
      <c r="L19" s="30"/>
      <c r="M19" s="30"/>
      <c r="N19" s="30"/>
      <c r="O19" s="30"/>
      <c r="P19" s="30">
        <f t="shared" si="0"/>
        <v>2260808.4400000004</v>
      </c>
    </row>
    <row r="20" spans="1:23" ht="12.75" customHeight="1" x14ac:dyDescent="0.15">
      <c r="C20" s="29" t="s">
        <v>6</v>
      </c>
      <c r="D20" s="47">
        <f t="shared" ref="D20:P20" si="1">SUM(D14:D19)</f>
        <v>22513232.239999998</v>
      </c>
      <c r="E20" s="47">
        <f t="shared" si="1"/>
        <v>15645040.67</v>
      </c>
      <c r="F20" s="47">
        <f t="shared" si="1"/>
        <v>14694366.940000001</v>
      </c>
      <c r="G20" s="47">
        <f t="shared" si="1"/>
        <v>0</v>
      </c>
      <c r="H20" s="47">
        <f t="shared" si="1"/>
        <v>0</v>
      </c>
      <c r="I20" s="47">
        <f t="shared" si="1"/>
        <v>0</v>
      </c>
      <c r="J20" s="32">
        <f t="shared" si="1"/>
        <v>0</v>
      </c>
      <c r="K20" s="32">
        <f t="shared" si="1"/>
        <v>0</v>
      </c>
      <c r="L20" s="31">
        <f t="shared" si="1"/>
        <v>0</v>
      </c>
      <c r="M20" s="31">
        <f t="shared" si="1"/>
        <v>0</v>
      </c>
      <c r="N20" s="31">
        <f t="shared" si="1"/>
        <v>0</v>
      </c>
      <c r="O20" s="31">
        <f t="shared" si="1"/>
        <v>0</v>
      </c>
      <c r="P20" s="32">
        <f t="shared" si="1"/>
        <v>52852639.850000001</v>
      </c>
    </row>
    <row r="21" spans="1:23" ht="14.25" customHeight="1" x14ac:dyDescent="0.15">
      <c r="B21" s="45" t="s">
        <v>7</v>
      </c>
      <c r="D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3" ht="10.5" x14ac:dyDescent="0.15">
      <c r="C22" s="28" t="s">
        <v>37</v>
      </c>
      <c r="D22" s="30">
        <f>11135016.4-SUM(D23:D25)-D36</f>
        <v>7651722.7399999993</v>
      </c>
      <c r="E22" s="30">
        <f>11924669.15-SUM(E23:E25)-E36</f>
        <v>7021966.5999999996</v>
      </c>
      <c r="F22" s="30">
        <f>16954359.41-SUM(F23:F25)-F36</f>
        <v>6238963.7299999995</v>
      </c>
      <c r="H22" s="30"/>
      <c r="I22" s="30"/>
      <c r="J22" s="36"/>
      <c r="K22" s="36"/>
      <c r="L22" s="36"/>
      <c r="M22" s="30"/>
      <c r="N22" s="30"/>
      <c r="O22" s="30"/>
      <c r="P22" s="30">
        <f>SUM(D22:O22)</f>
        <v>20912653.07</v>
      </c>
      <c r="Q22" s="30"/>
      <c r="W22" s="30"/>
    </row>
    <row r="23" spans="1:23" ht="10.5" x14ac:dyDescent="0.15">
      <c r="C23" s="28" t="s">
        <v>36</v>
      </c>
      <c r="D23" s="30">
        <v>3045952.72</v>
      </c>
      <c r="E23" s="46">
        <v>2413240.4899999998</v>
      </c>
      <c r="F23" s="46">
        <v>9843715.3900000006</v>
      </c>
      <c r="G23" s="46"/>
      <c r="H23" s="30"/>
      <c r="I23" s="30"/>
      <c r="J23" s="30"/>
      <c r="K23" s="30"/>
      <c r="L23" s="30"/>
      <c r="M23" s="30"/>
      <c r="N23" s="30"/>
      <c r="O23" s="30"/>
      <c r="P23" s="30">
        <f>SUM(D23:O23)</f>
        <v>15302908.600000001</v>
      </c>
      <c r="Q23" s="30"/>
      <c r="V23" s="39"/>
      <c r="W23" s="30"/>
    </row>
    <row r="24" spans="1:23" ht="10.5" x14ac:dyDescent="0.15">
      <c r="C24" s="28" t="s">
        <v>38</v>
      </c>
      <c r="D24" s="30"/>
      <c r="H24" s="30"/>
      <c r="I24" s="30"/>
      <c r="J24" s="30"/>
      <c r="K24" s="30"/>
      <c r="L24" s="30"/>
      <c r="M24" s="30"/>
      <c r="N24" s="30"/>
      <c r="O24" s="30"/>
      <c r="P24" s="30">
        <f>SUM(D24:O24)</f>
        <v>0</v>
      </c>
      <c r="Q24" s="39"/>
    </row>
    <row r="25" spans="1:23" ht="10.5" x14ac:dyDescent="0.15">
      <c r="C25" s="28" t="s">
        <v>39</v>
      </c>
      <c r="D25" s="30"/>
      <c r="H25" s="30"/>
      <c r="I25" s="30"/>
      <c r="J25" s="30"/>
      <c r="K25" s="30"/>
      <c r="L25" s="30"/>
      <c r="M25" s="30"/>
      <c r="N25" s="30"/>
      <c r="O25" s="30"/>
      <c r="P25" s="30">
        <f>SUM(D25:O25)</f>
        <v>0</v>
      </c>
    </row>
    <row r="26" spans="1:23" s="43" customFormat="1" ht="10.5" x14ac:dyDescent="0.15">
      <c r="C26" s="48" t="s">
        <v>8</v>
      </c>
      <c r="D26" s="32">
        <f>SUM(D22:D25)</f>
        <v>10697675.459999999</v>
      </c>
      <c r="E26" s="32">
        <f t="shared" ref="E26:P26" si="2">SUM(E22:E25)</f>
        <v>9435207.0899999999</v>
      </c>
      <c r="F26" s="32">
        <f t="shared" si="2"/>
        <v>16082679.120000001</v>
      </c>
      <c r="G26" s="32">
        <f t="shared" si="2"/>
        <v>0</v>
      </c>
      <c r="H26" s="32">
        <f t="shared" si="2"/>
        <v>0</v>
      </c>
      <c r="I26" s="32">
        <f t="shared" si="2"/>
        <v>0</v>
      </c>
      <c r="J26" s="32">
        <f t="shared" si="2"/>
        <v>0</v>
      </c>
      <c r="K26" s="32">
        <f t="shared" si="2"/>
        <v>0</v>
      </c>
      <c r="L26" s="32">
        <f t="shared" si="2"/>
        <v>0</v>
      </c>
      <c r="M26" s="32">
        <f t="shared" si="2"/>
        <v>0</v>
      </c>
      <c r="N26" s="32">
        <f t="shared" si="2"/>
        <v>0</v>
      </c>
      <c r="O26" s="32">
        <f t="shared" si="2"/>
        <v>0</v>
      </c>
      <c r="P26" s="32">
        <f t="shared" si="2"/>
        <v>36215561.670000002</v>
      </c>
      <c r="R26" s="35"/>
      <c r="S26" s="35"/>
    </row>
    <row r="27" spans="1:23" s="50" customFormat="1" ht="11.25" thickBot="1" x14ac:dyDescent="0.2">
      <c r="A27" s="45" t="s">
        <v>22</v>
      </c>
      <c r="D27" s="33">
        <f>D20-D26</f>
        <v>11815556.779999999</v>
      </c>
      <c r="E27" s="33">
        <f t="shared" ref="E27:P27" si="3">E20-E26</f>
        <v>6209833.5800000001</v>
      </c>
      <c r="F27" s="33">
        <f t="shared" si="3"/>
        <v>-1388312.1799999997</v>
      </c>
      <c r="G27" s="33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3">
        <f t="shared" si="3"/>
        <v>0</v>
      </c>
      <c r="L27" s="33">
        <f t="shared" si="3"/>
        <v>0</v>
      </c>
      <c r="M27" s="33">
        <f t="shared" si="3"/>
        <v>0</v>
      </c>
      <c r="N27" s="33">
        <f t="shared" si="3"/>
        <v>0</v>
      </c>
      <c r="O27" s="33">
        <f t="shared" si="3"/>
        <v>0</v>
      </c>
      <c r="P27" s="33">
        <f t="shared" si="3"/>
        <v>16637078.18</v>
      </c>
      <c r="R27" s="67"/>
      <c r="S27" s="67"/>
    </row>
    <row r="28" spans="1:23" ht="13.5" thickTop="1" x14ac:dyDescent="0.3">
      <c r="A28" s="43"/>
      <c r="D28" s="30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3" ht="12.75" x14ac:dyDescent="0.3">
      <c r="A29" s="43" t="s">
        <v>15</v>
      </c>
      <c r="D29" s="30"/>
      <c r="G29" s="34"/>
      <c r="H29" s="34"/>
      <c r="I29" s="34"/>
      <c r="J29" s="34"/>
      <c r="K29" s="34"/>
      <c r="L29" s="34"/>
      <c r="M29" s="34"/>
      <c r="N29" s="34"/>
      <c r="O29" s="34"/>
      <c r="P29" s="30"/>
    </row>
    <row r="30" spans="1:23" ht="12.75" x14ac:dyDescent="0.3">
      <c r="A30" s="43"/>
      <c r="B30" s="45" t="s">
        <v>5</v>
      </c>
      <c r="D30" s="30"/>
      <c r="G30" s="34"/>
      <c r="H30" s="34"/>
      <c r="I30" s="34"/>
      <c r="J30" s="34"/>
      <c r="K30" s="34"/>
      <c r="L30" s="34"/>
      <c r="M30" s="34"/>
      <c r="N30" s="34"/>
      <c r="O30" s="34"/>
      <c r="P30" s="30"/>
      <c r="Q30" s="30"/>
    </row>
    <row r="31" spans="1:23" ht="10.5" x14ac:dyDescent="0.15">
      <c r="A31" s="43"/>
      <c r="B31" s="45"/>
      <c r="C31" s="28" t="s">
        <v>40</v>
      </c>
      <c r="D31" s="30"/>
      <c r="G31" s="36"/>
      <c r="H31" s="36"/>
      <c r="I31" s="36"/>
      <c r="J31" s="35"/>
      <c r="K31" s="35"/>
      <c r="L31" s="35"/>
      <c r="M31" s="35"/>
      <c r="N31" s="35"/>
      <c r="O31" s="36"/>
      <c r="P31" s="30">
        <f>SUM(D31:O31)</f>
        <v>0</v>
      </c>
    </row>
    <row r="32" spans="1:23" ht="10.5" x14ac:dyDescent="0.15">
      <c r="A32" s="43"/>
      <c r="B32" s="45"/>
      <c r="C32" s="28" t="s">
        <v>41</v>
      </c>
      <c r="D32" s="30"/>
      <c r="G32" s="36"/>
      <c r="H32" s="36"/>
      <c r="I32" s="36"/>
      <c r="J32" s="35"/>
      <c r="K32" s="35"/>
      <c r="L32" s="35"/>
      <c r="M32" s="35"/>
      <c r="N32" s="35"/>
      <c r="O32" s="35"/>
      <c r="P32" s="30">
        <f>SUM(D32:O32)</f>
        <v>0</v>
      </c>
    </row>
    <row r="33" spans="1:19" ht="12.75" x14ac:dyDescent="0.3">
      <c r="A33" s="43"/>
      <c r="B33" s="45"/>
      <c r="C33" s="28" t="s">
        <v>42</v>
      </c>
      <c r="D33" s="30"/>
      <c r="G33" s="34"/>
      <c r="H33" s="34"/>
      <c r="I33" s="34"/>
      <c r="J33" s="34"/>
      <c r="K33" s="34"/>
      <c r="L33" s="34"/>
      <c r="M33" s="34"/>
      <c r="N33" s="34"/>
      <c r="O33" s="34"/>
      <c r="P33" s="30">
        <f>SUM(D33:O33)</f>
        <v>0</v>
      </c>
    </row>
    <row r="34" spans="1:19" ht="10.5" x14ac:dyDescent="0.15">
      <c r="A34" s="43"/>
      <c r="B34" s="45"/>
      <c r="C34" s="48" t="s">
        <v>6</v>
      </c>
      <c r="D34" s="31"/>
      <c r="E34" s="31">
        <f t="shared" ref="E34:P34" si="4">SUM(E31:E33)</f>
        <v>0</v>
      </c>
      <c r="F34" s="31">
        <f t="shared" si="4"/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31">
        <f t="shared" si="4"/>
        <v>0</v>
      </c>
    </row>
    <row r="35" spans="1:19" ht="15.75" customHeight="1" x14ac:dyDescent="0.3">
      <c r="A35" s="43"/>
      <c r="B35" s="45" t="s">
        <v>7</v>
      </c>
      <c r="D35" s="30"/>
      <c r="G35" s="34"/>
      <c r="H35" s="34"/>
      <c r="I35" s="34"/>
      <c r="J35" s="34"/>
      <c r="K35" s="34"/>
      <c r="L35" s="34"/>
      <c r="M35" s="34"/>
      <c r="N35" s="34"/>
      <c r="O35" s="34"/>
      <c r="P35" s="30"/>
    </row>
    <row r="36" spans="1:19" ht="15.75" customHeight="1" x14ac:dyDescent="0.15">
      <c r="A36" s="43"/>
      <c r="B36" s="45"/>
      <c r="C36" s="28" t="s">
        <v>56</v>
      </c>
      <c r="D36" s="30">
        <v>437340.94</v>
      </c>
      <c r="E36" s="30">
        <v>2489462.06</v>
      </c>
      <c r="F36" s="30">
        <v>871680.29</v>
      </c>
      <c r="G36" s="36"/>
      <c r="H36" s="30"/>
      <c r="I36" s="30"/>
      <c r="J36" s="30"/>
      <c r="K36" s="30"/>
      <c r="L36" s="30"/>
      <c r="M36" s="36"/>
      <c r="N36" s="36"/>
      <c r="O36" s="36"/>
      <c r="P36" s="30">
        <f>SUM(D36:O36)</f>
        <v>3798483.29</v>
      </c>
      <c r="Q36" s="30"/>
    </row>
    <row r="37" spans="1:19" ht="10.5" x14ac:dyDescent="0.15">
      <c r="A37" s="43"/>
      <c r="C37" s="28" t="s">
        <v>44</v>
      </c>
      <c r="D37" s="30"/>
      <c r="H37" s="30"/>
      <c r="I37" s="30"/>
      <c r="J37" s="30"/>
      <c r="K37" s="30"/>
      <c r="L37" s="30"/>
      <c r="M37" s="36"/>
      <c r="N37" s="36"/>
      <c r="O37" s="36"/>
      <c r="P37" s="30">
        <f>SUM(D37:O37)</f>
        <v>0</v>
      </c>
      <c r="Q37" s="39"/>
    </row>
    <row r="38" spans="1:19" ht="10.5" x14ac:dyDescent="0.15">
      <c r="A38" s="43"/>
      <c r="C38" s="28" t="s">
        <v>45</v>
      </c>
      <c r="D38" s="30"/>
      <c r="H38" s="30"/>
      <c r="I38" s="30"/>
      <c r="J38" s="30"/>
      <c r="K38" s="30"/>
      <c r="L38" s="30"/>
      <c r="M38" s="36"/>
      <c r="N38" s="36"/>
      <c r="O38" s="36"/>
      <c r="P38" s="30">
        <f>SUM(D38:O38)</f>
        <v>0</v>
      </c>
    </row>
    <row r="39" spans="1:19" ht="10.5" x14ac:dyDescent="0.15">
      <c r="A39" s="52"/>
      <c r="C39" s="48" t="s">
        <v>8</v>
      </c>
      <c r="D39" s="37">
        <f>SUM(D36:D38)</f>
        <v>437340.94</v>
      </c>
      <c r="E39" s="37">
        <f t="shared" ref="E39:P39" si="5">SUM(E36:E38)</f>
        <v>2489462.06</v>
      </c>
      <c r="F39" s="37">
        <f t="shared" si="5"/>
        <v>871680.29</v>
      </c>
      <c r="G39" s="37">
        <f t="shared" si="5"/>
        <v>0</v>
      </c>
      <c r="H39" s="37">
        <f t="shared" si="5"/>
        <v>0</v>
      </c>
      <c r="I39" s="37">
        <f t="shared" si="5"/>
        <v>0</v>
      </c>
      <c r="J39" s="37">
        <f t="shared" si="5"/>
        <v>0</v>
      </c>
      <c r="K39" s="37">
        <f t="shared" si="5"/>
        <v>0</v>
      </c>
      <c r="L39" s="37">
        <f t="shared" si="5"/>
        <v>0</v>
      </c>
      <c r="M39" s="37">
        <f t="shared" si="5"/>
        <v>0</v>
      </c>
      <c r="N39" s="37">
        <f t="shared" si="5"/>
        <v>0</v>
      </c>
      <c r="O39" s="37">
        <f t="shared" si="5"/>
        <v>0</v>
      </c>
      <c r="P39" s="37">
        <f t="shared" si="5"/>
        <v>3798483.29</v>
      </c>
    </row>
    <row r="40" spans="1:19" s="55" customFormat="1" ht="11.25" thickBot="1" x14ac:dyDescent="0.2">
      <c r="A40" s="52" t="s">
        <v>16</v>
      </c>
      <c r="B40" s="53"/>
      <c r="C40" s="53"/>
      <c r="D40" s="38">
        <f>D34-D39</f>
        <v>-437340.94</v>
      </c>
      <c r="E40" s="38">
        <f t="shared" ref="E40:P40" si="6">E34-E39</f>
        <v>-2489462.06</v>
      </c>
      <c r="F40" s="38">
        <f t="shared" si="6"/>
        <v>-871680.29</v>
      </c>
      <c r="G40" s="38">
        <f t="shared" si="6"/>
        <v>0</v>
      </c>
      <c r="H40" s="38">
        <f t="shared" si="6"/>
        <v>0</v>
      </c>
      <c r="I40" s="38">
        <f t="shared" si="6"/>
        <v>0</v>
      </c>
      <c r="J40" s="38">
        <f t="shared" si="6"/>
        <v>0</v>
      </c>
      <c r="K40" s="38">
        <f t="shared" si="6"/>
        <v>0</v>
      </c>
      <c r="L40" s="38">
        <f t="shared" si="6"/>
        <v>0</v>
      </c>
      <c r="M40" s="38">
        <f t="shared" si="6"/>
        <v>0</v>
      </c>
      <c r="N40" s="38">
        <f t="shared" si="6"/>
        <v>0</v>
      </c>
      <c r="O40" s="38">
        <f t="shared" si="6"/>
        <v>0</v>
      </c>
      <c r="P40" s="38">
        <f t="shared" si="6"/>
        <v>-3798483.29</v>
      </c>
      <c r="R40" s="36"/>
      <c r="S40" s="36"/>
    </row>
    <row r="41" spans="1:19" s="53" customFormat="1" ht="11.25" thickTop="1" x14ac:dyDescent="0.15">
      <c r="A41" s="5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R41" s="36"/>
      <c r="S41" s="36"/>
    </row>
    <row r="42" spans="1:19" ht="12.75" x14ac:dyDescent="0.3">
      <c r="A42" s="52" t="s">
        <v>46</v>
      </c>
      <c r="D42" s="34"/>
      <c r="E42" s="34"/>
      <c r="F42" s="34"/>
      <c r="G42" s="34"/>
      <c r="H42" s="34"/>
      <c r="I42" s="34"/>
      <c r="J42" s="34" t="s">
        <v>59</v>
      </c>
      <c r="K42" s="34"/>
      <c r="L42" s="34"/>
      <c r="M42" s="34"/>
      <c r="N42" s="34"/>
      <c r="O42" s="34"/>
      <c r="P42" s="34"/>
    </row>
    <row r="43" spans="1:19" ht="12.75" x14ac:dyDescent="0.3">
      <c r="A43" s="43"/>
      <c r="B43" s="45" t="s"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9" ht="12.75" x14ac:dyDescent="0.3">
      <c r="A44" s="43"/>
      <c r="B44" s="45"/>
      <c r="C44" s="28" t="s">
        <v>47</v>
      </c>
      <c r="D44" s="34"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0">
        <f>SUM(D44:O44)</f>
        <v>0</v>
      </c>
    </row>
    <row r="45" spans="1:19" ht="10.5" x14ac:dyDescent="0.15">
      <c r="A45" s="43"/>
      <c r="B45" s="45"/>
      <c r="C45" s="28" t="s">
        <v>48</v>
      </c>
      <c r="D45" s="35"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0">
        <f>SUM(D45:O45)</f>
        <v>0</v>
      </c>
    </row>
    <row r="46" spans="1:19" ht="10.5" x14ac:dyDescent="0.15">
      <c r="A46" s="43"/>
      <c r="B46" s="45"/>
      <c r="C46" s="48" t="s">
        <v>6</v>
      </c>
      <c r="D46" s="32">
        <v>0</v>
      </c>
      <c r="E46" s="32">
        <f t="shared" ref="E46:P46" si="7">SUM(E44:E45)</f>
        <v>0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 t="shared" si="7"/>
        <v>0</v>
      </c>
      <c r="O46" s="32">
        <f t="shared" si="7"/>
        <v>0</v>
      </c>
      <c r="P46" s="32">
        <f t="shared" si="7"/>
        <v>0</v>
      </c>
    </row>
    <row r="47" spans="1:19" ht="15" customHeight="1" x14ac:dyDescent="0.15">
      <c r="A47" s="43"/>
      <c r="B47" s="45" t="s">
        <v>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9" ht="10.5" x14ac:dyDescent="0.15">
      <c r="A48" s="43"/>
      <c r="B48" s="45"/>
      <c r="C48" s="28" t="s">
        <v>49</v>
      </c>
      <c r="D48" s="35">
        <v>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0">
        <f>SUM(D48:O48)</f>
        <v>0</v>
      </c>
    </row>
    <row r="49" spans="1:64" ht="10.5" x14ac:dyDescent="0.15">
      <c r="A49" s="43"/>
      <c r="C49" s="28" t="s">
        <v>50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0">
        <f>SUM(D49:O49)</f>
        <v>0</v>
      </c>
    </row>
    <row r="50" spans="1:64" ht="10.5" x14ac:dyDescent="0.15">
      <c r="A50" s="43"/>
      <c r="C50" s="48" t="s">
        <v>8</v>
      </c>
      <c r="D50" s="32">
        <v>0</v>
      </c>
      <c r="E50" s="32">
        <f t="shared" ref="E50:P50" si="8">SUM(E48:E49)</f>
        <v>0</v>
      </c>
      <c r="F50" s="32">
        <f t="shared" si="8"/>
        <v>0</v>
      </c>
      <c r="G50" s="32">
        <f t="shared" si="8"/>
        <v>0</v>
      </c>
      <c r="H50" s="32">
        <f t="shared" si="8"/>
        <v>0</v>
      </c>
      <c r="I50" s="32">
        <f t="shared" si="8"/>
        <v>0</v>
      </c>
      <c r="J50" s="32">
        <f t="shared" si="8"/>
        <v>0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0</v>
      </c>
    </row>
    <row r="51" spans="1:64" ht="11.25" thickBot="1" x14ac:dyDescent="0.2">
      <c r="A51" s="43" t="s">
        <v>53</v>
      </c>
      <c r="D51" s="38">
        <v>0</v>
      </c>
      <c r="E51" s="38">
        <f t="shared" ref="E51:P51" si="9">E46-E50</f>
        <v>0</v>
      </c>
      <c r="F51" s="38">
        <f t="shared" si="9"/>
        <v>0</v>
      </c>
      <c r="G51" s="38">
        <f t="shared" si="9"/>
        <v>0</v>
      </c>
      <c r="H51" s="38">
        <f t="shared" si="9"/>
        <v>0</v>
      </c>
      <c r="I51" s="38">
        <f t="shared" si="9"/>
        <v>0</v>
      </c>
      <c r="J51" s="38">
        <f t="shared" si="9"/>
        <v>0</v>
      </c>
      <c r="K51" s="38">
        <f t="shared" si="9"/>
        <v>0</v>
      </c>
      <c r="L51" s="38">
        <f t="shared" si="9"/>
        <v>0</v>
      </c>
      <c r="M51" s="38">
        <f t="shared" si="9"/>
        <v>0</v>
      </c>
      <c r="N51" s="38">
        <f t="shared" si="9"/>
        <v>0</v>
      </c>
      <c r="O51" s="38">
        <f t="shared" si="9"/>
        <v>0</v>
      </c>
      <c r="P51" s="38">
        <f t="shared" si="9"/>
        <v>0</v>
      </c>
    </row>
    <row r="52" spans="1:64" ht="13.5" thickTop="1" x14ac:dyDescent="0.3">
      <c r="A52" s="4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64" ht="10.5" x14ac:dyDescent="0.15">
      <c r="A53" s="43" t="s">
        <v>52</v>
      </c>
      <c r="C53" s="48"/>
      <c r="D53" s="35">
        <f t="shared" ref="D53:P53" si="10">D27+D40+D51</f>
        <v>11378215.84</v>
      </c>
      <c r="E53" s="35">
        <f t="shared" si="10"/>
        <v>3720371.52</v>
      </c>
      <c r="F53" s="35">
        <f t="shared" si="10"/>
        <v>-2259992.4699999997</v>
      </c>
      <c r="G53" s="35">
        <f t="shared" si="10"/>
        <v>0</v>
      </c>
      <c r="H53" s="35">
        <f t="shared" si="10"/>
        <v>0</v>
      </c>
      <c r="I53" s="35">
        <f t="shared" si="10"/>
        <v>0</v>
      </c>
      <c r="J53" s="35">
        <f t="shared" si="10"/>
        <v>0</v>
      </c>
      <c r="K53" s="35">
        <f t="shared" si="10"/>
        <v>0</v>
      </c>
      <c r="L53" s="35">
        <f t="shared" si="10"/>
        <v>0</v>
      </c>
      <c r="M53" s="35">
        <f t="shared" si="10"/>
        <v>0</v>
      </c>
      <c r="N53" s="35">
        <f t="shared" si="10"/>
        <v>0</v>
      </c>
      <c r="O53" s="35">
        <f t="shared" si="10"/>
        <v>0</v>
      </c>
      <c r="P53" s="35">
        <f t="shared" si="10"/>
        <v>12838594.890000001</v>
      </c>
    </row>
    <row r="54" spans="1:64" ht="11.25" thickBot="1" x14ac:dyDescent="0.2">
      <c r="A54" s="28" t="str">
        <f>'Consolidated '!A53</f>
        <v>Cash, Beginning Balance</v>
      </c>
      <c r="D54" s="38">
        <v>66827254.120000027</v>
      </c>
      <c r="E54" s="30">
        <f>D55</f>
        <v>78205469.960000023</v>
      </c>
      <c r="F54" s="30">
        <f>E55</f>
        <v>81925841.480000019</v>
      </c>
      <c r="G54" s="30">
        <f t="shared" ref="G54:O54" si="11">F55</f>
        <v>79665849.01000002</v>
      </c>
      <c r="H54" s="30">
        <f t="shared" si="11"/>
        <v>79665849.01000002</v>
      </c>
      <c r="I54" s="30">
        <f t="shared" si="11"/>
        <v>79665849.01000002</v>
      </c>
      <c r="J54" s="30">
        <f t="shared" si="11"/>
        <v>79665849.01000002</v>
      </c>
      <c r="K54" s="30">
        <f t="shared" si="11"/>
        <v>79665849.01000002</v>
      </c>
      <c r="L54" s="30">
        <f t="shared" si="11"/>
        <v>79665849.01000002</v>
      </c>
      <c r="M54" s="30">
        <f t="shared" si="11"/>
        <v>79665849.01000002</v>
      </c>
      <c r="N54" s="30">
        <f t="shared" si="11"/>
        <v>79665849.01000002</v>
      </c>
      <c r="O54" s="30">
        <f t="shared" si="11"/>
        <v>79665849.01000002</v>
      </c>
      <c r="P54" s="30">
        <f>D54</f>
        <v>66827254.120000027</v>
      </c>
    </row>
    <row r="55" spans="1:64" thickTop="1" thickBot="1" x14ac:dyDescent="0.2">
      <c r="A55" s="43" t="str">
        <f>'Consolidated '!A54</f>
        <v>Cash , Ending Balance</v>
      </c>
      <c r="D55" s="38">
        <f t="shared" ref="D55:P55" si="12">D53+D54</f>
        <v>78205469.960000023</v>
      </c>
      <c r="E55" s="38">
        <f t="shared" si="12"/>
        <v>81925841.480000019</v>
      </c>
      <c r="F55" s="38">
        <f t="shared" si="12"/>
        <v>79665849.01000002</v>
      </c>
      <c r="G55" s="38">
        <f t="shared" si="12"/>
        <v>79665849.01000002</v>
      </c>
      <c r="H55" s="38">
        <f t="shared" si="12"/>
        <v>79665849.01000002</v>
      </c>
      <c r="I55" s="38">
        <f t="shared" si="12"/>
        <v>79665849.01000002</v>
      </c>
      <c r="J55" s="38">
        <f t="shared" si="12"/>
        <v>79665849.01000002</v>
      </c>
      <c r="K55" s="38">
        <f t="shared" si="12"/>
        <v>79665849.01000002</v>
      </c>
      <c r="L55" s="38">
        <f t="shared" si="12"/>
        <v>79665849.01000002</v>
      </c>
      <c r="M55" s="38">
        <f t="shared" si="12"/>
        <v>79665849.01000002</v>
      </c>
      <c r="N55" s="38">
        <f t="shared" si="12"/>
        <v>79665849.01000002</v>
      </c>
      <c r="O55" s="38">
        <f t="shared" si="12"/>
        <v>79665849.01000002</v>
      </c>
      <c r="P55" s="38">
        <f t="shared" si="12"/>
        <v>79665849.01000002</v>
      </c>
    </row>
    <row r="56" spans="1:64" ht="11.25" thickTop="1" x14ac:dyDescent="0.15">
      <c r="D56" s="39">
        <f>D55-'[15]BS- 100 PPSAS'!$E$14</f>
        <v>-2.0000189542770386E-3</v>
      </c>
      <c r="E56" s="39">
        <f>E55-'[16]BS- 100 PPSAS'!$E$14</f>
        <v>-2.0000189542770386E-3</v>
      </c>
      <c r="F56" s="39">
        <f>F55-'[17]BS- 100 PPSAS'!$E$14</f>
        <v>-2.0000189542770386E-3</v>
      </c>
      <c r="G56" s="39">
        <f>80650363.24-G55</f>
        <v>984514.22999997437</v>
      </c>
      <c r="H56" s="30">
        <f>80499075.17-H55</f>
        <v>833226.15999998152</v>
      </c>
      <c r="I56" s="39">
        <f>I55-'[5]BS- 100 PPSAS'!$E$14</f>
        <v>-866694.46999999881</v>
      </c>
      <c r="J56" s="39">
        <f>J55-'[6]BS- 100 PPSAS'!$E$14</f>
        <v>-2293048.4800000042</v>
      </c>
      <c r="K56" s="39">
        <f>'[7]BS- 100 PPSAS'!$E$14-K55</f>
        <v>108107.04999999702</v>
      </c>
      <c r="L56" s="39">
        <f>L55-'[10]BS- 100 PPSAS'!$E$14</f>
        <v>-15990600.342000008</v>
      </c>
      <c r="M56" s="39">
        <f>M55-'[12]BS- 100 PPSAS'!$E$14</f>
        <v>-1054802.3920000196</v>
      </c>
      <c r="N56" s="39">
        <f>N55-'[11]BS- 100 PPSAS'!$E$14</f>
        <v>-2234013.9620000124</v>
      </c>
      <c r="O56" s="39">
        <f>O55-'[14]Comparative BS- 100 PPSAS'!$E$15</f>
        <v>12838594.887999982</v>
      </c>
      <c r="P56" s="39">
        <f>P55-O55</f>
        <v>0</v>
      </c>
    </row>
    <row r="57" spans="1:64" ht="10.5" x14ac:dyDescent="0.15"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64" ht="10.5" x14ac:dyDescent="0.15">
      <c r="E58" s="28"/>
      <c r="F58" s="39"/>
      <c r="G58" s="28"/>
      <c r="P58" s="39"/>
    </row>
    <row r="59" spans="1:64" ht="10.5" x14ac:dyDescent="0.15">
      <c r="D59" s="39"/>
      <c r="E59" s="39"/>
      <c r="F59" s="39"/>
      <c r="G59" s="39"/>
      <c r="H59" s="30"/>
      <c r="I59" s="39"/>
      <c r="J59" s="39"/>
      <c r="K59" s="39"/>
      <c r="L59" s="39"/>
      <c r="M59" s="39"/>
      <c r="N59" s="39"/>
      <c r="O59" s="39"/>
      <c r="P59" s="39"/>
      <c r="Q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1:64" ht="12.75" customHeight="1" x14ac:dyDescent="0.15">
      <c r="A60" s="70" t="s">
        <v>57</v>
      </c>
      <c r="B60" s="73"/>
      <c r="E60" s="70"/>
      <c r="F60" s="70"/>
      <c r="G60" s="28"/>
      <c r="H60" s="71"/>
      <c r="I60" s="70"/>
      <c r="J60" s="70"/>
      <c r="K60" s="71" t="s">
        <v>58</v>
      </c>
      <c r="L60" s="70"/>
      <c r="M60" s="70"/>
      <c r="N60" s="70"/>
      <c r="O60" s="70"/>
      <c r="P60" s="70"/>
      <c r="R60" s="28"/>
      <c r="S60" s="28"/>
    </row>
    <row r="61" spans="1:64" ht="10.5" x14ac:dyDescent="0.15">
      <c r="R61" s="28"/>
      <c r="S61" s="28"/>
    </row>
    <row r="62" spans="1:64" ht="12.75" customHeight="1" x14ac:dyDescent="0.15">
      <c r="A62" s="78" t="s">
        <v>26</v>
      </c>
      <c r="B62" s="78"/>
      <c r="C62" s="78"/>
      <c r="D62" s="59"/>
      <c r="E62" s="28"/>
      <c r="F62" s="78" t="s">
        <v>64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64" ht="12.75" customHeight="1" x14ac:dyDescent="0.15">
      <c r="A63" s="79" t="s">
        <v>51</v>
      </c>
      <c r="B63" s="79"/>
      <c r="C63" s="79"/>
      <c r="D63" s="58"/>
      <c r="E63" s="28"/>
      <c r="F63" s="79" t="s">
        <v>63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64" ht="10.5" x14ac:dyDescent="0.15">
      <c r="E64" s="28"/>
      <c r="F64" s="28"/>
      <c r="G64" s="28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5:64" ht="10.5" x14ac:dyDescent="0.15">
      <c r="E65" s="28"/>
      <c r="F65" s="28"/>
      <c r="G65" s="28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</row>
    <row r="66" spans="5:64" s="30" customFormat="1" ht="12" customHeight="1" x14ac:dyDescent="0.15">
      <c r="R66" s="36"/>
      <c r="S66" s="36"/>
    </row>
  </sheetData>
  <sheetProtection password="C1B6" sheet="1" objects="1" scenarios="1"/>
  <mergeCells count="11">
    <mergeCell ref="A7:P7"/>
    <mergeCell ref="A62:C62"/>
    <mergeCell ref="A63:C63"/>
    <mergeCell ref="A8:P8"/>
    <mergeCell ref="F62:P62"/>
    <mergeCell ref="F63:P63"/>
    <mergeCell ref="A1:P1"/>
    <mergeCell ref="A2:P2"/>
    <mergeCell ref="A3:P3"/>
    <mergeCell ref="A4:P4"/>
    <mergeCell ref="A6:P6"/>
  </mergeCells>
  <phoneticPr fontId="0" type="noConversion"/>
  <printOptions horizontalCentered="1"/>
  <pageMargins left="0" right="0" top="0.75" bottom="0.75" header="0.3" footer="0.3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64"/>
  <sheetViews>
    <sheetView workbookViewId="0">
      <selection activeCell="E57" sqref="E57"/>
    </sheetView>
  </sheetViews>
  <sheetFormatPr defaultRowHeight="12.75" x14ac:dyDescent="0.2"/>
  <cols>
    <col min="1" max="1" width="3.85546875" style="26" customWidth="1"/>
    <col min="2" max="2" width="4.28515625" style="26" customWidth="1"/>
    <col min="3" max="3" width="37.42578125" style="26" customWidth="1"/>
    <col min="4" max="4" width="15.5703125" style="26" customWidth="1"/>
    <col min="5" max="5" width="16" style="41" customWidth="1"/>
    <col min="6" max="6" width="17.28515625" style="41" customWidth="1"/>
    <col min="7" max="7" width="17.140625" style="41" hidden="1" customWidth="1"/>
    <col min="8" max="8" width="15.7109375" style="26" hidden="1" customWidth="1"/>
    <col min="9" max="9" width="14.42578125" style="26" hidden="1" customWidth="1"/>
    <col min="10" max="10" width="17.28515625" style="26" hidden="1" customWidth="1"/>
    <col min="11" max="11" width="16.140625" style="26" hidden="1" customWidth="1"/>
    <col min="12" max="12" width="15.7109375" style="26" hidden="1" customWidth="1"/>
    <col min="13" max="13" width="16.42578125" style="26" hidden="1" customWidth="1"/>
    <col min="14" max="15" width="17.28515625" style="26" hidden="1" customWidth="1"/>
    <col min="16" max="16" width="16.7109375" style="26" customWidth="1"/>
    <col min="17" max="17" width="0.28515625" style="26" customWidth="1"/>
    <col min="18" max="142" width="9.140625" style="26" customWidth="1"/>
    <col min="143" max="16384" width="9.140625" style="26"/>
  </cols>
  <sheetData>
    <row r="1" spans="1:145" ht="1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</row>
    <row r="2" spans="1:145" ht="15" x14ac:dyDescent="0.2">
      <c r="A2" s="82" t="str">
        <f>'Consolidated '!A2:Q2</f>
        <v>Province of Pangasinan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65"/>
    </row>
    <row r="3" spans="1:145" ht="15" x14ac:dyDescent="0.2">
      <c r="A3" s="82" t="str">
        <f>'Consolidated '!A3:Q3</f>
        <v>MUNICIPALITY OF ASINGAN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65"/>
    </row>
    <row r="4" spans="1:145" ht="15" x14ac:dyDescent="0.2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65"/>
    </row>
    <row r="5" spans="1:145" ht="15" x14ac:dyDescent="0.2">
      <c r="A5" s="27"/>
      <c r="B5" s="27"/>
      <c r="C5" s="27"/>
      <c r="D5" s="27"/>
      <c r="E5" s="42"/>
      <c r="F5" s="42"/>
      <c r="G5" s="42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45" ht="15.75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64"/>
    </row>
    <row r="7" spans="1:145" ht="15.75" x14ac:dyDescent="0.25">
      <c r="A7" s="81" t="str">
        <f>'Consolidated '!A7</f>
        <v>For the 1st Quarter Ended March 31, 2020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64"/>
    </row>
    <row r="8" spans="1:145" ht="15.75" x14ac:dyDescent="0.25">
      <c r="A8" s="81" t="s">
        <v>61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64"/>
    </row>
    <row r="9" spans="1:145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30"/>
      <c r="P9" s="56"/>
      <c r="Q9" s="56"/>
    </row>
    <row r="10" spans="1:145" ht="24" customHeight="1" x14ac:dyDescent="0.2"/>
    <row r="11" spans="1:145" s="28" customFormat="1" ht="10.5" x14ac:dyDescent="0.15">
      <c r="A11" s="43" t="s">
        <v>3</v>
      </c>
      <c r="P11" s="29">
        <v>2020</v>
      </c>
    </row>
    <row r="12" spans="1:145" s="28" customFormat="1" ht="10.5" x14ac:dyDescent="0.15">
      <c r="A12" s="28" t="s">
        <v>4</v>
      </c>
      <c r="B12" s="45" t="s">
        <v>5</v>
      </c>
      <c r="D12" s="29" t="s">
        <v>23</v>
      </c>
      <c r="E12" s="29" t="s">
        <v>24</v>
      </c>
      <c r="F12" s="29" t="s">
        <v>25</v>
      </c>
      <c r="G12" s="29" t="s">
        <v>17</v>
      </c>
      <c r="H12" s="29" t="s">
        <v>18</v>
      </c>
      <c r="I12" s="29" t="s">
        <v>19</v>
      </c>
      <c r="J12" s="29" t="s">
        <v>20</v>
      </c>
      <c r="K12" s="29" t="s">
        <v>9</v>
      </c>
      <c r="L12" s="29" t="s">
        <v>10</v>
      </c>
      <c r="M12" s="29" t="s">
        <v>13</v>
      </c>
      <c r="N12" s="29" t="s">
        <v>21</v>
      </c>
      <c r="O12" s="29" t="s">
        <v>14</v>
      </c>
      <c r="P12" s="44"/>
    </row>
    <row r="13" spans="1:145" s="28" customFormat="1" ht="10.5" x14ac:dyDescent="0.15">
      <c r="C13" s="28" t="s">
        <v>30</v>
      </c>
      <c r="D13" s="30">
        <f>1808360.46-SUM(D14:D18)</f>
        <v>904180.21</v>
      </c>
      <c r="E13" s="30">
        <f>983317.84-SUM(E14:E18)</f>
        <v>491658.91</v>
      </c>
      <c r="F13" s="30">
        <f>686300.35-SUM(F14:F18)</f>
        <v>343724.58999999997</v>
      </c>
      <c r="G13" s="46"/>
      <c r="H13" s="30"/>
      <c r="I13" s="30"/>
      <c r="J13" s="36"/>
      <c r="K13" s="36"/>
      <c r="L13" s="36"/>
      <c r="M13" s="30"/>
      <c r="N13" s="30"/>
      <c r="O13" s="30"/>
      <c r="P13" s="30">
        <f t="shared" ref="P13:P18" si="0">SUM(D13:O13)</f>
        <v>1739563.71</v>
      </c>
      <c r="Q13" s="30"/>
    </row>
    <row r="14" spans="1:145" s="28" customFormat="1" ht="10.5" x14ac:dyDescent="0.15">
      <c r="C14" s="28" t="s">
        <v>31</v>
      </c>
      <c r="D14" s="30"/>
      <c r="E14" s="30"/>
      <c r="F14" s="30"/>
      <c r="G14" s="46"/>
      <c r="H14" s="30"/>
      <c r="I14" s="30"/>
      <c r="J14" s="36"/>
      <c r="K14" s="36"/>
      <c r="L14" s="36"/>
      <c r="M14" s="30"/>
      <c r="N14" s="30"/>
      <c r="O14" s="30"/>
      <c r="P14" s="30">
        <f t="shared" si="0"/>
        <v>0</v>
      </c>
      <c r="Q14" s="30"/>
    </row>
    <row r="15" spans="1:145" s="28" customFormat="1" ht="10.5" x14ac:dyDescent="0.15">
      <c r="C15" s="28" t="s">
        <v>33</v>
      </c>
      <c r="D15" s="30"/>
      <c r="E15" s="30"/>
      <c r="F15" s="30"/>
      <c r="G15" s="46"/>
      <c r="H15" s="30"/>
      <c r="I15" s="30"/>
      <c r="J15" s="36"/>
      <c r="K15" s="36"/>
      <c r="L15" s="36"/>
      <c r="M15" s="30"/>
      <c r="N15" s="30"/>
      <c r="O15" s="30"/>
      <c r="P15" s="30">
        <f t="shared" si="0"/>
        <v>0</v>
      </c>
      <c r="Q15" s="30"/>
      <c r="EN15" s="28">
        <v>561933.78</v>
      </c>
      <c r="EO15" s="28">
        <v>206623.12000000005</v>
      </c>
    </row>
    <row r="16" spans="1:145" s="28" customFormat="1" ht="10.5" x14ac:dyDescent="0.15">
      <c r="C16" s="28" t="s">
        <v>32</v>
      </c>
      <c r="D16" s="30"/>
      <c r="E16" s="30"/>
      <c r="F16" s="30"/>
      <c r="G16" s="46"/>
      <c r="H16" s="30"/>
      <c r="I16" s="30"/>
      <c r="J16" s="36"/>
      <c r="K16" s="36"/>
      <c r="L16" s="36"/>
      <c r="M16" s="30"/>
      <c r="N16" s="30"/>
      <c r="O16" s="30"/>
      <c r="P16" s="30">
        <f t="shared" si="0"/>
        <v>0</v>
      </c>
      <c r="Q16" s="30"/>
    </row>
    <row r="17" spans="1:17" s="28" customFormat="1" ht="10.5" x14ac:dyDescent="0.15">
      <c r="C17" s="28" t="s">
        <v>34</v>
      </c>
      <c r="D17" s="30"/>
      <c r="E17" s="30"/>
      <c r="F17" s="30"/>
      <c r="G17" s="46"/>
      <c r="H17" s="30"/>
      <c r="I17" s="30"/>
      <c r="J17" s="30"/>
      <c r="K17" s="30"/>
      <c r="L17" s="30"/>
      <c r="M17" s="30"/>
      <c r="N17" s="30"/>
      <c r="O17" s="30"/>
      <c r="P17" s="30">
        <f t="shared" si="0"/>
        <v>0</v>
      </c>
      <c r="Q17" s="30"/>
    </row>
    <row r="18" spans="1:17" s="28" customFormat="1" ht="10.5" x14ac:dyDescent="0.15">
      <c r="C18" s="28" t="s">
        <v>35</v>
      </c>
      <c r="D18" s="30">
        <v>904180.25</v>
      </c>
      <c r="E18" s="30">
        <v>491658.93</v>
      </c>
      <c r="F18" s="30">
        <v>342575.76</v>
      </c>
      <c r="G18" s="46"/>
      <c r="H18" s="46"/>
      <c r="I18" s="46"/>
      <c r="J18" s="30"/>
      <c r="K18" s="30"/>
      <c r="L18" s="30"/>
      <c r="M18" s="30"/>
      <c r="N18" s="30"/>
      <c r="O18" s="30"/>
      <c r="P18" s="30">
        <f t="shared" si="0"/>
        <v>1738414.94</v>
      </c>
      <c r="Q18" s="30"/>
    </row>
    <row r="19" spans="1:17" s="28" customFormat="1" ht="12.75" customHeight="1" x14ac:dyDescent="0.15">
      <c r="C19" s="29" t="s">
        <v>6</v>
      </c>
      <c r="D19" s="47">
        <f>SUM(D13:D18)</f>
        <v>1808360.46</v>
      </c>
      <c r="E19" s="47">
        <f t="shared" ref="E19:P19" si="1">SUM(E13:E18)</f>
        <v>983317.84</v>
      </c>
      <c r="F19" s="47">
        <f t="shared" si="1"/>
        <v>686300.35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32">
        <f t="shared" si="1"/>
        <v>0</v>
      </c>
      <c r="K19" s="32">
        <f>SUM(K13:K18)</f>
        <v>0</v>
      </c>
      <c r="L19" s="32">
        <f>SUM(L13:L18)</f>
        <v>0</v>
      </c>
      <c r="M19" s="31">
        <f t="shared" si="1"/>
        <v>0</v>
      </c>
      <c r="N19" s="31">
        <f t="shared" si="1"/>
        <v>0</v>
      </c>
      <c r="O19" s="31">
        <f t="shared" si="1"/>
        <v>0</v>
      </c>
      <c r="P19" s="32">
        <f t="shared" si="1"/>
        <v>3477978.65</v>
      </c>
      <c r="Q19" s="30"/>
    </row>
    <row r="20" spans="1:17" s="28" customFormat="1" ht="14.25" customHeight="1" x14ac:dyDescent="0.15">
      <c r="B20" s="45" t="s">
        <v>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s="28" customFormat="1" ht="10.5" x14ac:dyDescent="0.15">
      <c r="C21" s="28" t="s">
        <v>37</v>
      </c>
      <c r="D21" s="30">
        <f>10250-SUM(D22:D24)-D35</f>
        <v>10250</v>
      </c>
      <c r="E21" s="30">
        <f>967365.37-SUM(E22:E24)-E35</f>
        <v>967365.37</v>
      </c>
      <c r="F21" s="30">
        <f>591336.42-SUM(F22:F24)-F35</f>
        <v>591336.42000000004</v>
      </c>
      <c r="G21" s="30"/>
      <c r="H21" s="30"/>
      <c r="I21" s="30"/>
      <c r="J21" s="36"/>
      <c r="K21" s="36"/>
      <c r="L21" s="36"/>
      <c r="M21" s="36"/>
      <c r="N21" s="36"/>
      <c r="O21" s="36"/>
      <c r="P21" s="30">
        <f>SUM(D21:O21)</f>
        <v>1568951.79</v>
      </c>
      <c r="Q21" s="30"/>
    </row>
    <row r="22" spans="1:17" s="28" customFormat="1" ht="10.5" x14ac:dyDescent="0.15">
      <c r="C22" s="28" t="s">
        <v>36</v>
      </c>
      <c r="D22" s="30"/>
      <c r="E22" s="46"/>
      <c r="F22" s="46"/>
      <c r="G22" s="30"/>
      <c r="H22" s="30"/>
      <c r="I22" s="30"/>
      <c r="J22" s="30"/>
      <c r="K22" s="30"/>
      <c r="L22" s="30"/>
      <c r="M22" s="30"/>
      <c r="N22" s="30"/>
      <c r="O22" s="30"/>
      <c r="P22" s="30">
        <f>SUM(D22:O22)</f>
        <v>0</v>
      </c>
      <c r="Q22" s="30"/>
    </row>
    <row r="23" spans="1:17" s="28" customFormat="1" ht="10.5" x14ac:dyDescent="0.15">
      <c r="C23" s="28" t="s">
        <v>38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f>SUM(D23:O23)</f>
        <v>0</v>
      </c>
      <c r="Q23" s="30"/>
    </row>
    <row r="24" spans="1:17" s="28" customFormat="1" ht="10.5" x14ac:dyDescent="0.15">
      <c r="C24" s="28" t="s">
        <v>39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f>SUM(D24:O24)</f>
        <v>0</v>
      </c>
      <c r="Q24" s="30"/>
    </row>
    <row r="25" spans="1:17" s="43" customFormat="1" ht="10.5" x14ac:dyDescent="0.15">
      <c r="C25" s="48" t="s">
        <v>8</v>
      </c>
      <c r="D25" s="32">
        <f>SUM(D21:D24)</f>
        <v>10250</v>
      </c>
      <c r="E25" s="32">
        <f t="shared" ref="E25:P25" si="2">SUM(E21:E24)</f>
        <v>967365.37</v>
      </c>
      <c r="F25" s="32">
        <f t="shared" si="2"/>
        <v>591336.42000000004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63">
        <f t="shared" si="2"/>
        <v>1568951.79</v>
      </c>
      <c r="Q25" s="49"/>
    </row>
    <row r="26" spans="1:17" s="50" customFormat="1" ht="11.25" thickBot="1" x14ac:dyDescent="0.2">
      <c r="A26" s="45" t="s">
        <v>22</v>
      </c>
      <c r="D26" s="33">
        <f t="shared" ref="D26:P26" si="3">D19-D25</f>
        <v>1798110.46</v>
      </c>
      <c r="E26" s="33">
        <f t="shared" si="3"/>
        <v>15952.469999999972</v>
      </c>
      <c r="F26" s="33">
        <f t="shared" si="3"/>
        <v>94963.929999999935</v>
      </c>
      <c r="G26" s="33">
        <f>G19-G25</f>
        <v>0</v>
      </c>
      <c r="H26" s="33">
        <f t="shared" si="3"/>
        <v>0</v>
      </c>
      <c r="I26" s="33">
        <f t="shared" si="3"/>
        <v>0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>
        <f t="shared" si="3"/>
        <v>1909026.8599999999</v>
      </c>
      <c r="Q26" s="51"/>
    </row>
    <row r="27" spans="1:17" s="28" customFormat="1" ht="13.5" thickTop="1" x14ac:dyDescent="0.3">
      <c r="A27" s="43"/>
      <c r="D27" s="30"/>
      <c r="E27" s="30"/>
      <c r="F27" s="30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0"/>
    </row>
    <row r="28" spans="1:17" s="28" customFormat="1" x14ac:dyDescent="0.3">
      <c r="A28" s="43" t="s">
        <v>15</v>
      </c>
      <c r="D28" s="30"/>
      <c r="E28" s="30"/>
      <c r="F28" s="30"/>
      <c r="G28" s="34"/>
      <c r="H28" s="34"/>
      <c r="I28" s="34"/>
      <c r="J28" s="34"/>
      <c r="K28" s="34"/>
      <c r="L28" s="34"/>
      <c r="M28" s="34"/>
      <c r="N28" s="34"/>
      <c r="O28" s="34"/>
      <c r="P28" s="30"/>
      <c r="Q28" s="30"/>
    </row>
    <row r="29" spans="1:17" s="28" customFormat="1" x14ac:dyDescent="0.3">
      <c r="A29" s="43"/>
      <c r="B29" s="45" t="s">
        <v>5</v>
      </c>
      <c r="D29" s="30"/>
      <c r="E29" s="30"/>
      <c r="F29" s="30"/>
      <c r="G29" s="34"/>
      <c r="H29" s="34"/>
      <c r="I29" s="34"/>
      <c r="J29" s="34"/>
      <c r="K29" s="34"/>
      <c r="L29" s="34"/>
      <c r="M29" s="34"/>
      <c r="N29" s="34"/>
      <c r="O29" s="34"/>
      <c r="P29" s="30"/>
      <c r="Q29" s="30"/>
    </row>
    <row r="30" spans="1:17" s="28" customFormat="1" x14ac:dyDescent="0.3">
      <c r="A30" s="43"/>
      <c r="B30" s="45"/>
      <c r="C30" s="28" t="s">
        <v>40</v>
      </c>
      <c r="D30" s="30"/>
      <c r="E30" s="30"/>
      <c r="F30" s="30"/>
      <c r="G30" s="34"/>
      <c r="H30" s="36"/>
      <c r="I30" s="36"/>
      <c r="J30" s="34"/>
      <c r="K30" s="34"/>
      <c r="L30" s="34"/>
      <c r="M30" s="34"/>
      <c r="N30" s="34"/>
      <c r="O30" s="34"/>
      <c r="P30" s="30">
        <f>SUM(D30:O30)</f>
        <v>0</v>
      </c>
      <c r="Q30" s="30"/>
    </row>
    <row r="31" spans="1:17" s="28" customFormat="1" x14ac:dyDescent="0.3">
      <c r="A31" s="43"/>
      <c r="B31" s="45"/>
      <c r="C31" s="28" t="s">
        <v>41</v>
      </c>
      <c r="D31" s="30"/>
      <c r="E31" s="30"/>
      <c r="F31" s="30"/>
      <c r="G31" s="34"/>
      <c r="H31" s="34"/>
      <c r="I31" s="34"/>
      <c r="J31" s="34"/>
      <c r="K31" s="34"/>
      <c r="L31" s="34"/>
      <c r="M31" s="34"/>
      <c r="N31" s="34"/>
      <c r="O31" s="34"/>
      <c r="P31" s="30">
        <f>SUM(D31:O31)</f>
        <v>0</v>
      </c>
      <c r="Q31" s="30"/>
    </row>
    <row r="32" spans="1:17" s="28" customFormat="1" x14ac:dyDescent="0.3">
      <c r="A32" s="43"/>
      <c r="B32" s="45"/>
      <c r="C32" s="28" t="s">
        <v>42</v>
      </c>
      <c r="D32" s="30"/>
      <c r="E32" s="30"/>
      <c r="F32" s="30"/>
      <c r="G32" s="34"/>
      <c r="H32" s="34"/>
      <c r="I32" s="34"/>
      <c r="J32" s="34"/>
      <c r="K32" s="34"/>
      <c r="L32" s="34"/>
      <c r="M32" s="34"/>
      <c r="N32" s="34"/>
      <c r="O32" s="34"/>
      <c r="P32" s="30">
        <f>SUM(D32:O32)</f>
        <v>0</v>
      </c>
      <c r="Q32" s="30"/>
    </row>
    <row r="33" spans="1:17" s="28" customFormat="1" ht="10.5" x14ac:dyDescent="0.15">
      <c r="A33" s="43"/>
      <c r="B33" s="45"/>
      <c r="C33" s="48" t="s">
        <v>6</v>
      </c>
      <c r="D33" s="31">
        <f>SUM(D30:D32)</f>
        <v>0</v>
      </c>
      <c r="E33" s="31">
        <f t="shared" ref="E33:P33" si="4">SUM(E30:E32)</f>
        <v>0</v>
      </c>
      <c r="F33" s="31">
        <f t="shared" si="4"/>
        <v>0</v>
      </c>
      <c r="G33" s="31">
        <f t="shared" si="4"/>
        <v>0</v>
      </c>
      <c r="H33" s="31">
        <f t="shared" si="4"/>
        <v>0</v>
      </c>
      <c r="I33" s="31">
        <f t="shared" si="4"/>
        <v>0</v>
      </c>
      <c r="J33" s="31">
        <f t="shared" si="4"/>
        <v>0</v>
      </c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31">
        <f t="shared" si="4"/>
        <v>0</v>
      </c>
      <c r="Q33" s="30"/>
    </row>
    <row r="34" spans="1:17" s="28" customFormat="1" ht="15.75" customHeight="1" x14ac:dyDescent="0.3">
      <c r="A34" s="43"/>
      <c r="B34" s="45" t="s">
        <v>7</v>
      </c>
      <c r="D34" s="30"/>
      <c r="E34" s="30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0"/>
      <c r="Q34" s="30"/>
    </row>
    <row r="35" spans="1:17" s="28" customFormat="1" ht="15.75" customHeight="1" x14ac:dyDescent="0.15">
      <c r="A35" s="43"/>
      <c r="B35" s="45"/>
      <c r="C35" s="28" t="s">
        <v>43</v>
      </c>
      <c r="D35" s="30"/>
      <c r="E35" s="30"/>
      <c r="F35" s="30"/>
      <c r="G35" s="30"/>
      <c r="H35" s="36"/>
      <c r="I35" s="36"/>
      <c r="J35" s="30"/>
      <c r="K35" s="30"/>
      <c r="L35" s="30"/>
      <c r="M35" s="36"/>
      <c r="N35" s="36"/>
      <c r="O35" s="36"/>
      <c r="P35" s="30">
        <f>SUM(D35:O35)</f>
        <v>0</v>
      </c>
      <c r="Q35" s="30"/>
    </row>
    <row r="36" spans="1:17" s="28" customFormat="1" ht="10.5" x14ac:dyDescent="0.15">
      <c r="A36" s="43"/>
      <c r="C36" s="28" t="s">
        <v>44</v>
      </c>
      <c r="D36" s="30"/>
      <c r="E36" s="30"/>
      <c r="F36" s="30"/>
      <c r="G36" s="30"/>
      <c r="H36" s="30"/>
      <c r="I36" s="30"/>
      <c r="J36" s="30"/>
      <c r="K36" s="30"/>
      <c r="L36" s="30"/>
      <c r="M36" s="36"/>
      <c r="N36" s="36"/>
      <c r="O36" s="36"/>
      <c r="P36" s="30">
        <f>SUM(D36:O36)</f>
        <v>0</v>
      </c>
      <c r="Q36" s="30"/>
    </row>
    <row r="37" spans="1:17" s="28" customFormat="1" ht="10.5" x14ac:dyDescent="0.15">
      <c r="A37" s="43"/>
      <c r="C37" s="28" t="s">
        <v>45</v>
      </c>
      <c r="D37" s="30"/>
      <c r="E37" s="30"/>
      <c r="F37" s="30"/>
      <c r="G37" s="30"/>
      <c r="H37" s="30"/>
      <c r="I37" s="30"/>
      <c r="J37" s="30"/>
      <c r="K37" s="30"/>
      <c r="L37" s="30"/>
      <c r="M37" s="36"/>
      <c r="N37" s="36"/>
      <c r="O37" s="36"/>
      <c r="P37" s="30">
        <f>SUM(D37:O37)</f>
        <v>0</v>
      </c>
      <c r="Q37" s="30"/>
    </row>
    <row r="38" spans="1:17" s="28" customFormat="1" ht="10.5" x14ac:dyDescent="0.15">
      <c r="A38" s="52"/>
      <c r="C38" s="48" t="s">
        <v>8</v>
      </c>
      <c r="D38" s="37"/>
      <c r="E38" s="37"/>
      <c r="F38" s="37"/>
      <c r="G38" s="37"/>
      <c r="H38" s="37">
        <f t="shared" ref="H38:M38" si="5">SUM(H35:H37)</f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7"/>
      <c r="O38" s="37">
        <f>SUM(O35:O37)</f>
        <v>0</v>
      </c>
      <c r="P38" s="37">
        <f>SUM(P35:P37)</f>
        <v>0</v>
      </c>
      <c r="Q38" s="30"/>
    </row>
    <row r="39" spans="1:17" s="55" customFormat="1" ht="11.25" thickBot="1" x14ac:dyDescent="0.2">
      <c r="A39" s="52" t="s">
        <v>16</v>
      </c>
      <c r="B39" s="53"/>
      <c r="C39" s="53"/>
      <c r="D39" s="38">
        <f>D33-D38</f>
        <v>0</v>
      </c>
      <c r="E39" s="38">
        <f t="shared" ref="E39:P39" si="6">E33-E38</f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38">
        <f t="shared" si="6"/>
        <v>0</v>
      </c>
      <c r="J39" s="38">
        <f>J33-J38</f>
        <v>0</v>
      </c>
      <c r="K39" s="38">
        <f>K33-K38</f>
        <v>0</v>
      </c>
      <c r="L39" s="38">
        <f>L33-L38</f>
        <v>0</v>
      </c>
      <c r="M39" s="38">
        <f>M33-M38</f>
        <v>0</v>
      </c>
      <c r="N39" s="38">
        <f t="shared" si="6"/>
        <v>0</v>
      </c>
      <c r="O39" s="38">
        <f t="shared" si="6"/>
        <v>0</v>
      </c>
      <c r="P39" s="38">
        <f t="shared" si="6"/>
        <v>0</v>
      </c>
      <c r="Q39" s="36"/>
    </row>
    <row r="40" spans="1:17" s="53" customFormat="1" ht="11.25" thickTop="1" x14ac:dyDescent="0.15">
      <c r="A40" s="5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</row>
    <row r="41" spans="1:17" s="28" customFormat="1" x14ac:dyDescent="0.3">
      <c r="A41" s="52" t="s">
        <v>46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6"/>
    </row>
    <row r="42" spans="1:17" s="28" customFormat="1" x14ac:dyDescent="0.3">
      <c r="A42" s="43"/>
      <c r="B42" s="45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0"/>
    </row>
    <row r="43" spans="1:17" s="28" customFormat="1" x14ac:dyDescent="0.3">
      <c r="A43" s="43"/>
      <c r="B43" s="45"/>
      <c r="C43" s="28" t="s">
        <v>47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0">
        <f>SUM(D43:O43)</f>
        <v>0</v>
      </c>
      <c r="Q43" s="30"/>
    </row>
    <row r="44" spans="1:17" s="28" customFormat="1" ht="10.5" x14ac:dyDescent="0.15">
      <c r="A44" s="43"/>
      <c r="B44" s="45"/>
      <c r="C44" s="28" t="s">
        <v>48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0">
        <f>SUM(D44:O44)</f>
        <v>0</v>
      </c>
      <c r="Q44" s="30"/>
    </row>
    <row r="45" spans="1:17" s="28" customFormat="1" ht="10.5" x14ac:dyDescent="0.15">
      <c r="A45" s="43"/>
      <c r="B45" s="45"/>
      <c r="C45" s="48" t="s">
        <v>6</v>
      </c>
      <c r="D45" s="32">
        <f>SUM(D43:D44)</f>
        <v>0</v>
      </c>
      <c r="E45" s="32">
        <f t="shared" ref="E45:P45" si="7">SUM(E43:E44)</f>
        <v>0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0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 t="shared" si="7"/>
        <v>0</v>
      </c>
      <c r="O45" s="32">
        <f t="shared" si="7"/>
        <v>0</v>
      </c>
      <c r="P45" s="32">
        <f t="shared" si="7"/>
        <v>0</v>
      </c>
      <c r="Q45" s="30"/>
    </row>
    <row r="46" spans="1:17" s="28" customFormat="1" ht="15" customHeight="1" x14ac:dyDescent="0.15">
      <c r="A46" s="43"/>
      <c r="B46" s="45" t="s"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0"/>
    </row>
    <row r="47" spans="1:17" s="28" customFormat="1" ht="10.5" x14ac:dyDescent="0.15">
      <c r="A47" s="43"/>
      <c r="B47" s="45"/>
      <c r="C47" s="28" t="s">
        <v>49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0">
        <f>SUM(D47:O47)</f>
        <v>0</v>
      </c>
      <c r="Q47" s="30"/>
    </row>
    <row r="48" spans="1:17" s="28" customFormat="1" ht="10.5" x14ac:dyDescent="0.15">
      <c r="A48" s="43"/>
      <c r="C48" s="28" t="s">
        <v>50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0">
        <f>SUM(D48:O48)</f>
        <v>0</v>
      </c>
      <c r="Q48" s="30"/>
    </row>
    <row r="49" spans="1:58" s="28" customFormat="1" ht="10.5" x14ac:dyDescent="0.15">
      <c r="A49" s="43"/>
      <c r="C49" s="48" t="s">
        <v>8</v>
      </c>
      <c r="D49" s="32">
        <f>SUM(D47:D48)</f>
        <v>0</v>
      </c>
      <c r="E49" s="32">
        <f t="shared" ref="E49:P49" si="8">SUM(E47:E48)</f>
        <v>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0</v>
      </c>
      <c r="Q49" s="30"/>
    </row>
    <row r="50" spans="1:58" s="28" customFormat="1" ht="11.25" thickBot="1" x14ac:dyDescent="0.2">
      <c r="A50" s="43" t="s">
        <v>53</v>
      </c>
      <c r="D50" s="38">
        <f>D45-D49</f>
        <v>0</v>
      </c>
      <c r="E50" s="38">
        <f t="shared" ref="E50:P50" si="9">E45-E49</f>
        <v>0</v>
      </c>
      <c r="F50" s="38">
        <f t="shared" si="9"/>
        <v>0</v>
      </c>
      <c r="G50" s="38">
        <f t="shared" si="9"/>
        <v>0</v>
      </c>
      <c r="H50" s="38">
        <f t="shared" si="9"/>
        <v>0</v>
      </c>
      <c r="I50" s="38">
        <f t="shared" si="9"/>
        <v>0</v>
      </c>
      <c r="J50" s="38">
        <f t="shared" si="9"/>
        <v>0</v>
      </c>
      <c r="K50" s="38">
        <f t="shared" si="9"/>
        <v>0</v>
      </c>
      <c r="L50" s="38">
        <f t="shared" si="9"/>
        <v>0</v>
      </c>
      <c r="M50" s="38">
        <f t="shared" si="9"/>
        <v>0</v>
      </c>
      <c r="N50" s="38">
        <f t="shared" si="9"/>
        <v>0</v>
      </c>
      <c r="O50" s="38">
        <f t="shared" si="9"/>
        <v>0</v>
      </c>
      <c r="P50" s="38">
        <f t="shared" si="9"/>
        <v>0</v>
      </c>
      <c r="Q50" s="30"/>
    </row>
    <row r="51" spans="1:58" s="28" customFormat="1" ht="13.5" thickTop="1" x14ac:dyDescent="0.3">
      <c r="A51" s="4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0"/>
    </row>
    <row r="52" spans="1:58" s="28" customFormat="1" ht="10.5" x14ac:dyDescent="0.15">
      <c r="A52" s="43" t="s">
        <v>52</v>
      </c>
      <c r="C52" s="48"/>
      <c r="D52" s="35">
        <f>D26+D39+D50</f>
        <v>1798110.46</v>
      </c>
      <c r="E52" s="35">
        <f>E26+E39+E50</f>
        <v>15952.469999999972</v>
      </c>
      <c r="F52" s="35">
        <f t="shared" ref="F52:P52" si="10">F26+F39+F50</f>
        <v>94963.929999999935</v>
      </c>
      <c r="G52" s="35">
        <f>G26+G39+G50</f>
        <v>0</v>
      </c>
      <c r="H52" s="35">
        <f t="shared" si="10"/>
        <v>0</v>
      </c>
      <c r="I52" s="35">
        <f t="shared" si="10"/>
        <v>0</v>
      </c>
      <c r="J52" s="35">
        <f t="shared" si="10"/>
        <v>0</v>
      </c>
      <c r="K52" s="35">
        <f t="shared" si="10"/>
        <v>0</v>
      </c>
      <c r="L52" s="35">
        <f t="shared" si="10"/>
        <v>0</v>
      </c>
      <c r="M52" s="35">
        <f t="shared" si="10"/>
        <v>0</v>
      </c>
      <c r="N52" s="35">
        <f t="shared" si="10"/>
        <v>0</v>
      </c>
      <c r="O52" s="35">
        <f t="shared" si="10"/>
        <v>0</v>
      </c>
      <c r="P52" s="35">
        <f t="shared" si="10"/>
        <v>1909026.8599999999</v>
      </c>
      <c r="Q52" s="30"/>
    </row>
    <row r="53" spans="1:58" s="28" customFormat="1" ht="10.5" x14ac:dyDescent="0.15">
      <c r="A53" s="28" t="str">
        <f>'Consolidated '!A53</f>
        <v>Cash, Beginning Balance</v>
      </c>
      <c r="D53" s="30">
        <v>4070830.6599999964</v>
      </c>
      <c r="E53" s="30">
        <f>D54</f>
        <v>5868941.1199999964</v>
      </c>
      <c r="F53" s="30">
        <f>E54</f>
        <v>5884893.5899999961</v>
      </c>
      <c r="G53" s="30">
        <f t="shared" ref="G53:O53" si="11">F54</f>
        <v>5979857.5199999958</v>
      </c>
      <c r="H53" s="30">
        <f t="shared" si="11"/>
        <v>5979857.5199999958</v>
      </c>
      <c r="I53" s="30">
        <f t="shared" si="11"/>
        <v>5979857.5199999958</v>
      </c>
      <c r="J53" s="30">
        <f t="shared" si="11"/>
        <v>5979857.5199999958</v>
      </c>
      <c r="K53" s="30">
        <f t="shared" si="11"/>
        <v>5979857.5199999958</v>
      </c>
      <c r="L53" s="30">
        <f t="shared" si="11"/>
        <v>5979857.5199999958</v>
      </c>
      <c r="M53" s="30">
        <f t="shared" si="11"/>
        <v>5979857.5199999958</v>
      </c>
      <c r="N53" s="30">
        <f t="shared" si="11"/>
        <v>5979857.5199999958</v>
      </c>
      <c r="O53" s="30">
        <f t="shared" si="11"/>
        <v>5979857.5199999958</v>
      </c>
      <c r="P53" s="30">
        <f>D53</f>
        <v>4070830.6599999964</v>
      </c>
      <c r="Q53" s="30"/>
    </row>
    <row r="54" spans="1:58" s="28" customFormat="1" ht="11.25" thickBot="1" x14ac:dyDescent="0.2">
      <c r="A54" s="43" t="str">
        <f>'Consolidated '!A54</f>
        <v>Cash , Ending Balance</v>
      </c>
      <c r="D54" s="38">
        <f>D52+D53</f>
        <v>5868941.1199999964</v>
      </c>
      <c r="E54" s="38">
        <f t="shared" ref="E54:P54" si="12">E52+E53</f>
        <v>5884893.5899999961</v>
      </c>
      <c r="F54" s="38">
        <f t="shared" si="12"/>
        <v>5979857.5199999958</v>
      </c>
      <c r="G54" s="38">
        <f t="shared" si="12"/>
        <v>5979857.5199999958</v>
      </c>
      <c r="H54" s="38">
        <f t="shared" si="12"/>
        <v>5979857.5199999958</v>
      </c>
      <c r="I54" s="38">
        <f t="shared" si="12"/>
        <v>5979857.5199999958</v>
      </c>
      <c r="J54" s="38">
        <f t="shared" si="12"/>
        <v>5979857.5199999958</v>
      </c>
      <c r="K54" s="38">
        <f t="shared" si="12"/>
        <v>5979857.5199999958</v>
      </c>
      <c r="L54" s="38">
        <f t="shared" si="12"/>
        <v>5979857.5199999958</v>
      </c>
      <c r="M54" s="38">
        <f t="shared" si="12"/>
        <v>5979857.5199999958</v>
      </c>
      <c r="N54" s="38">
        <f t="shared" si="12"/>
        <v>5979857.5199999958</v>
      </c>
      <c r="O54" s="38">
        <f t="shared" si="12"/>
        <v>5979857.5199999958</v>
      </c>
      <c r="P54" s="38">
        <f t="shared" si="12"/>
        <v>5979857.5199999958</v>
      </c>
      <c r="Q54" s="30"/>
    </row>
    <row r="55" spans="1:58" s="28" customFormat="1" ht="11.25" thickTop="1" x14ac:dyDescent="0.15">
      <c r="D55" s="39">
        <f>D54-'[15]Comparative BS- 200 PPSAS'!$E$15</f>
        <v>0</v>
      </c>
      <c r="E55" s="39">
        <f>E54-'[16]Comparative BS- 200 PPSAS'!$E$15</f>
        <v>0</v>
      </c>
      <c r="F55" s="39">
        <f>F54-'[17]Comparative BS- 200 PPSAS'!$E$15</f>
        <v>0</v>
      </c>
      <c r="G55" s="39">
        <f>G54-'[2]BS- fund 200 (Detailed)'!$G$22</f>
        <v>591376.21999999788</v>
      </c>
      <c r="H55" s="30">
        <f>H54-'[3]BS- 200 PPSAS'!$E$14</f>
        <v>858111.95999999717</v>
      </c>
      <c r="I55" s="39">
        <f>I54-'[1]BS- 200 PPSAS'!$E$14</f>
        <v>1547871.2099999972</v>
      </c>
      <c r="J55" s="39">
        <f>J54-'[9]Fund 200 (SEF)'!$U$17</f>
        <v>2049252.7599999961</v>
      </c>
      <c r="K55" s="39">
        <f>K54-'[7]BS- 200 PPSAS'!$E$14</f>
        <v>2070058.0599999968</v>
      </c>
      <c r="L55" s="39">
        <f>L54-'[8]BS- 200 PPSAS'!$E$14</f>
        <v>2332926.8199999966</v>
      </c>
      <c r="M55" s="39">
        <f>M54-'[12]BS- 200 PPSAS'!$E$14</f>
        <v>2205118.7599999965</v>
      </c>
      <c r="N55" s="39">
        <f>N54-'[11]BS- 200 PPSAS'!$E$14</f>
        <v>2153118.7499999963</v>
      </c>
      <c r="O55" s="39">
        <f>O54-'[14]Comparative BS- 200 PPSAS'!$E$15</f>
        <v>1909026.8599999961</v>
      </c>
      <c r="P55" s="39">
        <f>O54-P54</f>
        <v>0</v>
      </c>
      <c r="Q55" s="30"/>
    </row>
    <row r="56" spans="1:58" s="28" customFormat="1" ht="10.5" x14ac:dyDescent="0.15">
      <c r="D56" s="39"/>
      <c r="E56" s="39"/>
      <c r="F56" s="39"/>
      <c r="G56" s="39"/>
      <c r="H56" s="30"/>
      <c r="I56" s="39"/>
      <c r="J56" s="39"/>
      <c r="K56" s="39"/>
      <c r="L56" s="39"/>
      <c r="M56" s="39"/>
      <c r="N56" s="39"/>
      <c r="O56" s="39"/>
      <c r="P56" s="39"/>
      <c r="Q56" s="30"/>
    </row>
    <row r="57" spans="1:58" s="28" customFormat="1" ht="10.5" x14ac:dyDescent="0.15">
      <c r="D57" s="39"/>
      <c r="E57" s="39"/>
      <c r="F57" s="39"/>
      <c r="G57" s="39"/>
      <c r="H57" s="30"/>
      <c r="I57" s="39"/>
      <c r="J57" s="39"/>
      <c r="K57" s="39"/>
      <c r="L57" s="39"/>
      <c r="M57" s="39"/>
      <c r="N57" s="39"/>
      <c r="O57" s="39"/>
      <c r="P57" s="39"/>
      <c r="Q57" s="30"/>
      <c r="R57" s="30"/>
      <c r="S57" s="30"/>
      <c r="T57" s="30"/>
      <c r="U57" s="30"/>
      <c r="V57" s="30"/>
      <c r="W57" s="30"/>
    </row>
    <row r="58" spans="1:58" s="28" customFormat="1" ht="10.5" x14ac:dyDescent="0.15">
      <c r="D58" s="39"/>
      <c r="E58" s="39"/>
      <c r="F58" s="39"/>
      <c r="G58" s="39"/>
      <c r="H58" s="30"/>
      <c r="I58" s="39"/>
      <c r="J58" s="39"/>
      <c r="K58" s="39"/>
      <c r="L58" s="39"/>
      <c r="M58" s="39"/>
      <c r="N58" s="39"/>
      <c r="O58" s="39"/>
      <c r="P58" s="39"/>
      <c r="Q58" s="30"/>
      <c r="R58" s="30"/>
      <c r="S58" s="30"/>
      <c r="T58" s="30"/>
      <c r="U58" s="30"/>
      <c r="V58" s="30"/>
      <c r="W58" s="30"/>
    </row>
    <row r="59" spans="1:58" s="28" customFormat="1" ht="12.75" customHeight="1" x14ac:dyDescent="0.15">
      <c r="A59" s="70" t="s">
        <v>57</v>
      </c>
      <c r="B59" s="73"/>
      <c r="E59" s="70"/>
      <c r="F59" s="70"/>
      <c r="H59" s="71"/>
      <c r="I59" s="70"/>
      <c r="J59" s="70"/>
      <c r="K59" s="71" t="s">
        <v>58</v>
      </c>
      <c r="L59" s="70"/>
      <c r="M59" s="70"/>
      <c r="N59" s="70"/>
      <c r="O59" s="70"/>
      <c r="P59" s="70"/>
    </row>
    <row r="60" spans="1:58" s="28" customFormat="1" ht="10.5" x14ac:dyDescent="0.15">
      <c r="E60" s="30"/>
      <c r="F60" s="30"/>
      <c r="G60" s="30"/>
    </row>
    <row r="61" spans="1:58" s="28" customFormat="1" ht="12.75" customHeight="1" x14ac:dyDescent="0.15">
      <c r="A61" s="78" t="s">
        <v>26</v>
      </c>
      <c r="B61" s="78"/>
      <c r="C61" s="78"/>
      <c r="D61" s="59"/>
      <c r="F61" s="78" t="s">
        <v>64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R61" s="74"/>
      <c r="S61" s="74"/>
      <c r="T61" s="74"/>
      <c r="U61" s="74"/>
      <c r="V61" s="74"/>
      <c r="W61" s="74"/>
    </row>
    <row r="62" spans="1:58" s="28" customFormat="1" ht="12.75" customHeight="1" x14ac:dyDescent="0.15">
      <c r="A62" s="79" t="s">
        <v>51</v>
      </c>
      <c r="B62" s="79"/>
      <c r="C62" s="79"/>
      <c r="D62" s="58"/>
      <c r="F62" s="79" t="s">
        <v>63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R62" s="58"/>
      <c r="S62" s="58"/>
      <c r="T62" s="58"/>
      <c r="U62" s="58"/>
      <c r="V62" s="58"/>
      <c r="W62" s="58"/>
    </row>
    <row r="63" spans="1:58" s="28" customFormat="1" ht="10.5" x14ac:dyDescent="0.15"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</row>
    <row r="64" spans="1:58" s="28" customFormat="1" ht="10.5" x14ac:dyDescent="0.15"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</row>
  </sheetData>
  <sheetProtection password="C1B6" sheet="1" objects="1" scenarios="1"/>
  <mergeCells count="11">
    <mergeCell ref="A7:P7"/>
    <mergeCell ref="A61:C61"/>
    <mergeCell ref="A62:C62"/>
    <mergeCell ref="A8:P8"/>
    <mergeCell ref="F61:P61"/>
    <mergeCell ref="F62:P62"/>
    <mergeCell ref="A1:P1"/>
    <mergeCell ref="A2:P2"/>
    <mergeCell ref="A3:P3"/>
    <mergeCell ref="A4:P4"/>
    <mergeCell ref="A6:P6"/>
  </mergeCells>
  <phoneticPr fontId="0" type="noConversion"/>
  <pageMargins left="0.55000000000000004" right="0.25" top="0.56999999999999995" bottom="0.28999999999999998" header="0.5" footer="0.28000000000000003"/>
  <pageSetup scale="84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topLeftCell="A7" zoomScaleNormal="100" workbookViewId="0">
      <selection activeCell="S7" sqref="S1:Y65536"/>
    </sheetView>
  </sheetViews>
  <sheetFormatPr defaultRowHeight="12.75" x14ac:dyDescent="0.2"/>
  <cols>
    <col min="1" max="1" width="5" style="26" customWidth="1"/>
    <col min="2" max="2" width="6.7109375" style="26" customWidth="1"/>
    <col min="3" max="3" width="38.7109375" style="26" customWidth="1"/>
    <col min="4" max="4" width="17" style="26" customWidth="1"/>
    <col min="5" max="5" width="16.28515625" style="41" customWidth="1"/>
    <col min="6" max="6" width="15.85546875" style="41" customWidth="1"/>
    <col min="7" max="10" width="15.85546875" style="41" hidden="1" customWidth="1"/>
    <col min="11" max="15" width="15.85546875" style="26" hidden="1" customWidth="1"/>
    <col min="16" max="16" width="17.5703125" style="26" customWidth="1"/>
    <col min="17" max="17" width="0.5703125" style="26" customWidth="1"/>
    <col min="18" max="21" width="9.140625" style="41" customWidth="1"/>
    <col min="22" max="16384" width="9.140625" style="26"/>
  </cols>
  <sheetData>
    <row r="1" spans="1:21" ht="1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</row>
    <row r="2" spans="1:21" ht="15" x14ac:dyDescent="0.2">
      <c r="A2" s="82" t="str">
        <f>'Consolidated '!A2:Q2</f>
        <v>Province of Pangasinan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65"/>
    </row>
    <row r="3" spans="1:21" ht="15" x14ac:dyDescent="0.2">
      <c r="A3" s="82" t="str">
        <f>'Consolidated '!A3:Q3</f>
        <v>MUNICIPALITY OF ASINGAN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65"/>
    </row>
    <row r="4" spans="1:21" ht="15" x14ac:dyDescent="0.2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65"/>
    </row>
    <row r="5" spans="1:21" ht="15" x14ac:dyDescent="0.2">
      <c r="A5" s="27"/>
      <c r="B5" s="27"/>
      <c r="C5" s="27"/>
      <c r="D5" s="27"/>
      <c r="E5" s="42"/>
      <c r="F5" s="42"/>
      <c r="G5" s="42"/>
      <c r="H5" s="42"/>
      <c r="I5" s="42"/>
      <c r="J5" s="42"/>
      <c r="K5" s="27"/>
      <c r="L5" s="27"/>
      <c r="M5" s="27"/>
      <c r="N5" s="27"/>
      <c r="O5" s="27"/>
      <c r="P5" s="27"/>
      <c r="Q5" s="27"/>
    </row>
    <row r="6" spans="1:21" ht="15.75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64"/>
    </row>
    <row r="7" spans="1:21" ht="15.75" x14ac:dyDescent="0.25">
      <c r="A7" s="81" t="str">
        <f>'Consolidated '!A7</f>
        <v>For the 1st Quarter Ended March 31, 2020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64"/>
    </row>
    <row r="8" spans="1:21" ht="15.75" x14ac:dyDescent="0.25">
      <c r="A8" s="81" t="s">
        <v>60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64"/>
    </row>
    <row r="9" spans="1:2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1" x14ac:dyDescent="0.2">
      <c r="P10" s="29"/>
    </row>
    <row r="11" spans="1:21" s="28" customFormat="1" ht="10.5" x14ac:dyDescent="0.15">
      <c r="A11" s="43" t="s">
        <v>3</v>
      </c>
      <c r="P11" s="29">
        <v>2020</v>
      </c>
      <c r="R11" s="30"/>
      <c r="S11" s="30"/>
      <c r="T11" s="30"/>
      <c r="U11" s="30"/>
    </row>
    <row r="12" spans="1:21" s="28" customFormat="1" ht="10.5" x14ac:dyDescent="0.15">
      <c r="A12" s="28" t="s">
        <v>4</v>
      </c>
      <c r="B12" s="45" t="s">
        <v>5</v>
      </c>
      <c r="D12" s="29"/>
      <c r="E12" s="29" t="s">
        <v>24</v>
      </c>
      <c r="F12" s="29" t="s">
        <v>25</v>
      </c>
      <c r="G12" s="29" t="s">
        <v>17</v>
      </c>
      <c r="H12" s="29" t="s">
        <v>18</v>
      </c>
      <c r="I12" s="29" t="s">
        <v>19</v>
      </c>
      <c r="J12" s="29" t="s">
        <v>20</v>
      </c>
      <c r="K12" s="29" t="s">
        <v>9</v>
      </c>
      <c r="L12" s="29" t="s">
        <v>10</v>
      </c>
      <c r="M12" s="29" t="s">
        <v>13</v>
      </c>
      <c r="N12" s="29" t="s">
        <v>21</v>
      </c>
      <c r="O12" s="29" t="s">
        <v>14</v>
      </c>
      <c r="P12" s="44"/>
      <c r="R12" s="30"/>
      <c r="S12" s="30"/>
      <c r="T12" s="30"/>
      <c r="U12" s="30"/>
    </row>
    <row r="13" spans="1:21" s="28" customFormat="1" ht="10.5" x14ac:dyDescent="0.15">
      <c r="C13" s="28" t="s">
        <v>30</v>
      </c>
      <c r="D13" s="30"/>
      <c r="E13" s="30"/>
      <c r="F13" s="30"/>
      <c r="G13" s="46"/>
      <c r="H13" s="30"/>
      <c r="I13" s="30"/>
      <c r="J13" s="36"/>
      <c r="K13" s="36"/>
      <c r="L13" s="36"/>
      <c r="M13" s="30"/>
      <c r="N13" s="30"/>
      <c r="O13" s="30"/>
      <c r="P13" s="30">
        <f t="shared" ref="P13:P18" si="0">SUM(D13:O13)</f>
        <v>0</v>
      </c>
      <c r="R13" s="30"/>
      <c r="S13" s="30"/>
      <c r="T13" s="30"/>
      <c r="U13" s="30"/>
    </row>
    <row r="14" spans="1:21" s="28" customFormat="1" ht="10.5" x14ac:dyDescent="0.15">
      <c r="C14" s="28" t="s">
        <v>31</v>
      </c>
      <c r="D14" s="30"/>
      <c r="E14" s="30"/>
      <c r="F14" s="30"/>
      <c r="G14" s="46"/>
      <c r="H14" s="30"/>
      <c r="I14" s="30"/>
      <c r="J14" s="36"/>
      <c r="K14" s="36"/>
      <c r="L14" s="36"/>
      <c r="M14" s="30"/>
      <c r="N14" s="30"/>
      <c r="O14" s="30"/>
      <c r="P14" s="30">
        <f t="shared" si="0"/>
        <v>0</v>
      </c>
      <c r="R14" s="30"/>
      <c r="S14" s="30"/>
      <c r="T14" s="30"/>
      <c r="U14" s="30"/>
    </row>
    <row r="15" spans="1:21" s="28" customFormat="1" ht="10.5" x14ac:dyDescent="0.15">
      <c r="C15" s="28" t="s">
        <v>33</v>
      </c>
      <c r="D15" s="30"/>
      <c r="E15" s="30"/>
      <c r="F15" s="30"/>
      <c r="G15" s="46"/>
      <c r="H15" s="30"/>
      <c r="I15" s="30"/>
      <c r="J15" s="36"/>
      <c r="K15" s="36"/>
      <c r="L15" s="36"/>
      <c r="M15" s="30"/>
      <c r="N15" s="30"/>
      <c r="O15" s="30"/>
      <c r="P15" s="30">
        <f t="shared" si="0"/>
        <v>0</v>
      </c>
      <c r="R15" s="30"/>
      <c r="S15" s="30"/>
      <c r="T15" s="30"/>
      <c r="U15" s="30"/>
    </row>
    <row r="16" spans="1:21" s="28" customFormat="1" ht="10.5" x14ac:dyDescent="0.15">
      <c r="C16" s="28" t="s">
        <v>32</v>
      </c>
      <c r="D16" s="30"/>
      <c r="E16" s="30"/>
      <c r="F16" s="30"/>
      <c r="G16" s="46"/>
      <c r="H16" s="30"/>
      <c r="I16" s="30"/>
      <c r="J16" s="36"/>
      <c r="K16" s="36"/>
      <c r="L16" s="36"/>
      <c r="M16" s="30"/>
      <c r="N16" s="30"/>
      <c r="O16" s="30"/>
      <c r="P16" s="30">
        <f t="shared" si="0"/>
        <v>0</v>
      </c>
      <c r="R16" s="30"/>
      <c r="S16" s="30"/>
      <c r="T16" s="30"/>
      <c r="U16" s="30"/>
    </row>
    <row r="17" spans="1:21" s="28" customFormat="1" ht="10.5" x14ac:dyDescent="0.15">
      <c r="C17" s="28" t="s">
        <v>34</v>
      </c>
      <c r="D17" s="30"/>
      <c r="E17" s="30"/>
      <c r="F17" s="30"/>
      <c r="G17" s="46"/>
      <c r="H17" s="30"/>
      <c r="I17" s="30"/>
      <c r="J17" s="30"/>
      <c r="K17" s="30"/>
      <c r="L17" s="30"/>
      <c r="M17" s="30"/>
      <c r="N17" s="30"/>
      <c r="O17" s="30"/>
      <c r="P17" s="30">
        <f t="shared" si="0"/>
        <v>0</v>
      </c>
      <c r="R17" s="30"/>
      <c r="S17" s="30"/>
      <c r="T17" s="30"/>
      <c r="U17" s="30"/>
    </row>
    <row r="18" spans="1:21" s="28" customFormat="1" ht="10.5" x14ac:dyDescent="0.15">
      <c r="C18" s="28" t="s">
        <v>35</v>
      </c>
      <c r="D18" s="69">
        <v>838354.33</v>
      </c>
      <c r="E18" s="69">
        <v>51651.179999999993</v>
      </c>
      <c r="F18" s="69">
        <v>547089.49</v>
      </c>
      <c r="G18" s="46"/>
      <c r="H18" s="30"/>
      <c r="I18" s="30"/>
      <c r="J18" s="30"/>
      <c r="K18" s="30"/>
      <c r="L18" s="30"/>
      <c r="M18" s="30"/>
      <c r="N18" s="30"/>
      <c r="O18" s="30"/>
      <c r="P18" s="30">
        <f t="shared" si="0"/>
        <v>1437095</v>
      </c>
      <c r="R18" s="30"/>
      <c r="S18" s="30"/>
      <c r="T18" s="30"/>
      <c r="U18" s="30"/>
    </row>
    <row r="19" spans="1:21" s="28" customFormat="1" ht="12.75" customHeight="1" x14ac:dyDescent="0.15">
      <c r="C19" s="29" t="s">
        <v>6</v>
      </c>
      <c r="D19" s="68">
        <f>SUM(D13:D18)</f>
        <v>838354.33</v>
      </c>
      <c r="E19" s="47">
        <f t="shared" ref="E19:P19" si="1">SUM(E13:E18)</f>
        <v>51651.179999999993</v>
      </c>
      <c r="F19" s="47">
        <f t="shared" si="1"/>
        <v>547089.49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1">
        <f t="shared" si="1"/>
        <v>0</v>
      </c>
      <c r="N19" s="31">
        <f t="shared" si="1"/>
        <v>0</v>
      </c>
      <c r="O19" s="31">
        <f t="shared" si="1"/>
        <v>0</v>
      </c>
      <c r="P19" s="32">
        <f t="shared" si="1"/>
        <v>1437095</v>
      </c>
      <c r="R19" s="30"/>
      <c r="S19" s="30"/>
      <c r="T19" s="30"/>
      <c r="U19" s="30"/>
    </row>
    <row r="20" spans="1:21" s="28" customFormat="1" ht="14.25" customHeight="1" x14ac:dyDescent="0.15">
      <c r="B20" s="45" t="s">
        <v>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R20" s="30"/>
      <c r="S20" s="30"/>
      <c r="T20" s="30"/>
      <c r="U20" s="30"/>
    </row>
    <row r="21" spans="1:21" s="28" customFormat="1" ht="10.5" x14ac:dyDescent="0.15">
      <c r="C21" s="28" t="s">
        <v>37</v>
      </c>
      <c r="D21" s="30">
        <f>1822597.42-SUM(D22:D24)-D35</f>
        <v>1822597.42</v>
      </c>
      <c r="E21" s="30">
        <v>681112.12000000011</v>
      </c>
      <c r="F21" s="30">
        <v>4915043.2300000004</v>
      </c>
      <c r="G21" s="30"/>
      <c r="H21" s="30"/>
      <c r="I21" s="30"/>
      <c r="J21" s="36"/>
      <c r="K21" s="36"/>
      <c r="L21" s="36"/>
      <c r="M21" s="30"/>
      <c r="N21" s="30"/>
      <c r="O21" s="30"/>
      <c r="P21" s="30">
        <f>SUM(D21:O21)</f>
        <v>7418752.7700000005</v>
      </c>
      <c r="R21" s="30"/>
      <c r="S21" s="30"/>
      <c r="T21" s="30"/>
      <c r="U21" s="30"/>
    </row>
    <row r="22" spans="1:21" s="28" customFormat="1" ht="10.5" x14ac:dyDescent="0.15">
      <c r="C22" s="28" t="s">
        <v>36</v>
      </c>
      <c r="D22" s="30"/>
      <c r="E22" s="46"/>
      <c r="F22" s="46"/>
      <c r="G22" s="30"/>
      <c r="H22" s="30"/>
      <c r="I22" s="30"/>
      <c r="J22" s="30"/>
      <c r="K22" s="30"/>
      <c r="L22" s="30"/>
      <c r="M22" s="30"/>
      <c r="N22" s="30"/>
      <c r="O22" s="30"/>
      <c r="P22" s="30">
        <f>SUM(D22:O22)</f>
        <v>0</v>
      </c>
      <c r="R22" s="30"/>
      <c r="S22" s="30"/>
      <c r="T22" s="30"/>
      <c r="U22" s="30"/>
    </row>
    <row r="23" spans="1:21" s="28" customFormat="1" ht="10.5" x14ac:dyDescent="0.15">
      <c r="C23" s="28" t="s">
        <v>38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f>SUM(D23:O23)</f>
        <v>0</v>
      </c>
      <c r="R23" s="30"/>
      <c r="S23" s="60"/>
      <c r="T23" s="30"/>
      <c r="U23" s="30"/>
    </row>
    <row r="24" spans="1:21" s="28" customFormat="1" ht="10.5" x14ac:dyDescent="0.15">
      <c r="C24" s="28" t="s">
        <v>39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f>SUM(D24:O24)</f>
        <v>0</v>
      </c>
      <c r="R24" s="30"/>
      <c r="S24" s="30"/>
      <c r="T24" s="30"/>
      <c r="U24" s="30"/>
    </row>
    <row r="25" spans="1:21" s="43" customFormat="1" ht="10.5" x14ac:dyDescent="0.15">
      <c r="C25" s="48" t="s">
        <v>8</v>
      </c>
      <c r="D25" s="32">
        <f>SUM(D21:D24)</f>
        <v>1822597.42</v>
      </c>
      <c r="E25" s="32">
        <f t="shared" ref="E25:P25" si="2">SUM(E21:E24)</f>
        <v>681112.12000000011</v>
      </c>
      <c r="F25" s="32">
        <f t="shared" si="2"/>
        <v>4915043.2300000004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>SUM(K21:K24)</f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32">
        <f t="shared" si="2"/>
        <v>7418752.7700000005</v>
      </c>
      <c r="R25" s="49"/>
      <c r="S25" s="49"/>
      <c r="T25" s="49"/>
      <c r="U25" s="49"/>
    </row>
    <row r="26" spans="1:21" s="50" customFormat="1" ht="11.25" thickBot="1" x14ac:dyDescent="0.2">
      <c r="A26" s="45" t="s">
        <v>22</v>
      </c>
      <c r="D26" s="33">
        <f t="shared" ref="D26:P26" si="3">D19-D25</f>
        <v>-984243.09</v>
      </c>
      <c r="E26" s="33">
        <f t="shared" si="3"/>
        <v>-629460.94000000018</v>
      </c>
      <c r="F26" s="33">
        <f t="shared" si="3"/>
        <v>-4367953.74</v>
      </c>
      <c r="G26" s="33">
        <f t="shared" si="3"/>
        <v>0</v>
      </c>
      <c r="H26" s="33">
        <f t="shared" si="3"/>
        <v>0</v>
      </c>
      <c r="I26" s="33">
        <f t="shared" si="3"/>
        <v>0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>
        <f t="shared" si="3"/>
        <v>-5981657.7700000005</v>
      </c>
      <c r="R26" s="51"/>
      <c r="S26" s="51"/>
      <c r="T26" s="51"/>
      <c r="U26" s="51"/>
    </row>
    <row r="27" spans="1:21" s="28" customFormat="1" ht="13.5" thickTop="1" x14ac:dyDescent="0.3">
      <c r="A27" s="43"/>
      <c r="D27" s="30"/>
      <c r="E27" s="30"/>
      <c r="F27" s="30"/>
      <c r="G27" s="34"/>
      <c r="H27" s="34"/>
      <c r="I27" s="34"/>
      <c r="J27" s="34"/>
      <c r="K27" s="34"/>
      <c r="L27" s="34"/>
      <c r="M27" s="34"/>
      <c r="N27" s="34"/>
      <c r="O27" s="34"/>
      <c r="P27" s="34"/>
      <c r="R27" s="30"/>
      <c r="S27" s="30"/>
      <c r="T27" s="30"/>
      <c r="U27" s="30"/>
    </row>
    <row r="28" spans="1:21" s="28" customFormat="1" x14ac:dyDescent="0.3">
      <c r="A28" s="43" t="s">
        <v>15</v>
      </c>
      <c r="D28" s="30"/>
      <c r="E28" s="30"/>
      <c r="F28" s="30"/>
      <c r="G28" s="34"/>
      <c r="H28" s="34"/>
      <c r="I28" s="34"/>
      <c r="J28" s="34"/>
      <c r="K28" s="34"/>
      <c r="L28" s="34"/>
      <c r="M28" s="34"/>
      <c r="N28" s="34"/>
      <c r="O28" s="34"/>
      <c r="P28" s="30"/>
      <c r="R28" s="30"/>
      <c r="S28" s="30"/>
      <c r="T28" s="30"/>
      <c r="U28" s="30"/>
    </row>
    <row r="29" spans="1:21" s="28" customFormat="1" x14ac:dyDescent="0.3">
      <c r="A29" s="43"/>
      <c r="B29" s="45" t="s">
        <v>5</v>
      </c>
      <c r="D29" s="30"/>
      <c r="E29" s="30"/>
      <c r="F29" s="30"/>
      <c r="G29" s="34"/>
      <c r="H29" s="34"/>
      <c r="I29" s="34"/>
      <c r="J29" s="34"/>
      <c r="K29" s="34"/>
      <c r="L29" s="34"/>
      <c r="M29" s="34"/>
      <c r="N29" s="34"/>
      <c r="O29" s="34"/>
      <c r="P29" s="30"/>
      <c r="R29" s="30"/>
      <c r="S29" s="30"/>
      <c r="T29" s="30"/>
      <c r="U29" s="30"/>
    </row>
    <row r="30" spans="1:21" s="28" customFormat="1" x14ac:dyDescent="0.3">
      <c r="A30" s="43"/>
      <c r="B30" s="45"/>
      <c r="C30" s="28" t="s">
        <v>40</v>
      </c>
      <c r="D30" s="30"/>
      <c r="E30" s="30"/>
      <c r="F30" s="30"/>
      <c r="G30" s="34"/>
      <c r="H30" s="34"/>
      <c r="I30" s="34"/>
      <c r="J30" s="34"/>
      <c r="K30" s="34"/>
      <c r="L30" s="34"/>
      <c r="M30" s="34"/>
      <c r="N30" s="34"/>
      <c r="O30" s="34"/>
      <c r="P30" s="30">
        <f>SUM(D30:O30)</f>
        <v>0</v>
      </c>
      <c r="R30" s="30"/>
      <c r="S30" s="30"/>
      <c r="T30" s="30"/>
      <c r="U30" s="30"/>
    </row>
    <row r="31" spans="1:21" s="28" customFormat="1" x14ac:dyDescent="0.3">
      <c r="A31" s="43"/>
      <c r="B31" s="45"/>
      <c r="C31" s="28" t="s">
        <v>41</v>
      </c>
      <c r="D31" s="30"/>
      <c r="E31" s="30"/>
      <c r="F31" s="30"/>
      <c r="G31" s="34"/>
      <c r="H31" s="34"/>
      <c r="I31" s="34"/>
      <c r="J31" s="34"/>
      <c r="K31" s="34"/>
      <c r="L31" s="34"/>
      <c r="M31" s="34"/>
      <c r="N31" s="34"/>
      <c r="O31" s="34"/>
      <c r="P31" s="30">
        <f>SUM(D31:O31)</f>
        <v>0</v>
      </c>
      <c r="R31" s="30"/>
      <c r="S31" s="30"/>
      <c r="T31" s="30"/>
      <c r="U31" s="30"/>
    </row>
    <row r="32" spans="1:21" s="28" customFormat="1" x14ac:dyDescent="0.3">
      <c r="A32" s="43"/>
      <c r="B32" s="45"/>
      <c r="C32" s="28" t="s">
        <v>42</v>
      </c>
      <c r="D32" s="30"/>
      <c r="E32" s="30"/>
      <c r="F32" s="30"/>
      <c r="G32" s="34"/>
      <c r="H32" s="34"/>
      <c r="I32" s="34"/>
      <c r="J32" s="34"/>
      <c r="K32" s="34"/>
      <c r="L32" s="34"/>
      <c r="M32" s="34"/>
      <c r="N32" s="34"/>
      <c r="O32" s="34"/>
      <c r="P32" s="30">
        <f>SUM(D32:O32)</f>
        <v>0</v>
      </c>
      <c r="R32" s="30"/>
      <c r="S32" s="30"/>
      <c r="T32" s="30"/>
      <c r="U32" s="30"/>
    </row>
    <row r="33" spans="1:21" s="28" customFormat="1" ht="10.5" x14ac:dyDescent="0.15">
      <c r="A33" s="43"/>
      <c r="B33" s="45"/>
      <c r="C33" s="48" t="s">
        <v>6</v>
      </c>
      <c r="D33" s="31">
        <f>SUM(D30:D32)</f>
        <v>0</v>
      </c>
      <c r="E33" s="31">
        <f t="shared" ref="E33:P33" si="4">SUM(E30:E32)</f>
        <v>0</v>
      </c>
      <c r="F33" s="31">
        <f t="shared" si="4"/>
        <v>0</v>
      </c>
      <c r="G33" s="31">
        <f t="shared" si="4"/>
        <v>0</v>
      </c>
      <c r="H33" s="31">
        <f t="shared" si="4"/>
        <v>0</v>
      </c>
      <c r="I33" s="31">
        <f t="shared" si="4"/>
        <v>0</v>
      </c>
      <c r="J33" s="31">
        <f t="shared" si="4"/>
        <v>0</v>
      </c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31">
        <f t="shared" si="4"/>
        <v>0</v>
      </c>
      <c r="R33" s="30"/>
      <c r="S33" s="30"/>
      <c r="T33" s="30"/>
      <c r="U33" s="30"/>
    </row>
    <row r="34" spans="1:21" s="28" customFormat="1" ht="15.75" customHeight="1" x14ac:dyDescent="0.3">
      <c r="A34" s="43"/>
      <c r="B34" s="45" t="s">
        <v>7</v>
      </c>
      <c r="D34" s="30"/>
      <c r="E34" s="30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0"/>
      <c r="R34" s="30"/>
      <c r="S34" s="30"/>
      <c r="T34" s="30"/>
      <c r="U34" s="30"/>
    </row>
    <row r="35" spans="1:21" s="28" customFormat="1" ht="15.75" customHeight="1" x14ac:dyDescent="0.15">
      <c r="A35" s="43"/>
      <c r="B35" s="45"/>
      <c r="C35" s="28" t="s">
        <v>43</v>
      </c>
      <c r="D35" s="30"/>
      <c r="E35" s="30"/>
      <c r="F35" s="30"/>
      <c r="G35" s="30"/>
      <c r="H35" s="30"/>
      <c r="I35" s="30"/>
      <c r="J35" s="30"/>
      <c r="K35" s="30"/>
      <c r="L35" s="30"/>
      <c r="M35" s="36"/>
      <c r="N35" s="36"/>
      <c r="O35" s="36"/>
      <c r="P35" s="30">
        <f>SUM(D35:O35)</f>
        <v>0</v>
      </c>
      <c r="R35" s="30"/>
      <c r="S35" s="30"/>
      <c r="T35" s="30"/>
      <c r="U35" s="30"/>
    </row>
    <row r="36" spans="1:21" s="28" customFormat="1" ht="10.5" x14ac:dyDescent="0.15">
      <c r="A36" s="43"/>
      <c r="C36" s="28" t="s">
        <v>44</v>
      </c>
      <c r="D36" s="30"/>
      <c r="E36" s="30"/>
      <c r="F36" s="30"/>
      <c r="G36" s="30"/>
      <c r="H36" s="30"/>
      <c r="I36" s="30"/>
      <c r="J36" s="30"/>
      <c r="K36" s="30">
        <f>'Fund 100'!L44+'Fund 200 SEF'!L43+'Fund 300 TF'!L43+Barangay!L43</f>
        <v>0</v>
      </c>
      <c r="L36" s="30">
        <f>'Fund 100'!M44+'Fund 200 SEF'!M43+'Fund 300 TF'!M43+Barangay!M43</f>
        <v>0</v>
      </c>
      <c r="M36" s="36">
        <f>'Fund 100'!N44+'Fund 200 SEF'!N43+'Fund 300 TF'!N43+Barangay!N43</f>
        <v>0</v>
      </c>
      <c r="N36" s="36">
        <f>'Fund 100'!O44+'Fund 200 SEF'!O43+'Fund 300 TF'!O43+Barangay!O43</f>
        <v>0</v>
      </c>
      <c r="O36" s="36">
        <f>'Fund 100'!P44+'Fund 200 SEF'!P43+'Fund 300 TF'!P43+Barangay!P43</f>
        <v>0</v>
      </c>
      <c r="P36" s="30">
        <f>SUM(D36:O36)</f>
        <v>0</v>
      </c>
      <c r="R36" s="30"/>
      <c r="S36" s="30"/>
      <c r="T36" s="30"/>
      <c r="U36" s="30"/>
    </row>
    <row r="37" spans="1:21" s="28" customFormat="1" ht="10.5" x14ac:dyDescent="0.15">
      <c r="A37" s="43"/>
      <c r="C37" s="28" t="s">
        <v>45</v>
      </c>
      <c r="D37" s="30"/>
      <c r="E37" s="30"/>
      <c r="F37" s="30"/>
      <c r="G37" s="30"/>
      <c r="H37" s="30"/>
      <c r="I37" s="30"/>
      <c r="J37" s="30"/>
      <c r="K37" s="30">
        <f>'Fund 100'!L45+'Fund 200 SEF'!L44+'Fund 300 TF'!L44+Barangay!L44</f>
        <v>0</v>
      </c>
      <c r="L37" s="30">
        <f>'Fund 100'!M45+'Fund 200 SEF'!M44+'Fund 300 TF'!M44+Barangay!M44</f>
        <v>0</v>
      </c>
      <c r="M37" s="36">
        <f>'Fund 100'!N45+'Fund 200 SEF'!N44+'Fund 300 TF'!N44+Barangay!N44</f>
        <v>0</v>
      </c>
      <c r="N37" s="36">
        <f>'Fund 100'!O45+'Fund 200 SEF'!O44+'Fund 300 TF'!O44+Barangay!O44</f>
        <v>0</v>
      </c>
      <c r="O37" s="36">
        <f>'Fund 100'!P45+'Fund 200 SEF'!P44+'Fund 300 TF'!P44+Barangay!P44</f>
        <v>0</v>
      </c>
      <c r="P37" s="30">
        <f>SUM(D37:O37)</f>
        <v>0</v>
      </c>
      <c r="R37" s="30"/>
      <c r="S37" s="30"/>
      <c r="T37" s="30"/>
      <c r="U37" s="30"/>
    </row>
    <row r="38" spans="1:21" s="28" customFormat="1" ht="10.5" x14ac:dyDescent="0.15">
      <c r="A38" s="52"/>
      <c r="C38" s="48" t="s">
        <v>8</v>
      </c>
      <c r="D38" s="37">
        <f>SUM(D35:D37)</f>
        <v>0</v>
      </c>
      <c r="E38" s="37">
        <f t="shared" ref="E38:P38" si="5">SUM(E35:E37)</f>
        <v>0</v>
      </c>
      <c r="F38" s="37">
        <f t="shared" si="5"/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7">
        <f t="shared" si="5"/>
        <v>0</v>
      </c>
      <c r="O38" s="37">
        <f t="shared" si="5"/>
        <v>0</v>
      </c>
      <c r="P38" s="37">
        <f t="shared" si="5"/>
        <v>0</v>
      </c>
      <c r="R38" s="30"/>
      <c r="S38" s="30"/>
      <c r="T38" s="30"/>
      <c r="U38" s="30"/>
    </row>
    <row r="39" spans="1:21" s="55" customFormat="1" ht="11.25" thickBot="1" x14ac:dyDescent="0.2">
      <c r="A39" s="52" t="s">
        <v>16</v>
      </c>
      <c r="B39" s="53"/>
      <c r="C39" s="53"/>
      <c r="D39" s="38">
        <f>D33-D38</f>
        <v>0</v>
      </c>
      <c r="E39" s="38">
        <f t="shared" ref="E39:P39" si="6">E33-E38</f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38">
        <f t="shared" si="6"/>
        <v>0</v>
      </c>
      <c r="J39" s="38">
        <f t="shared" si="6"/>
        <v>0</v>
      </c>
      <c r="K39" s="38">
        <f t="shared" si="6"/>
        <v>0</v>
      </c>
      <c r="L39" s="38">
        <f t="shared" si="6"/>
        <v>0</v>
      </c>
      <c r="M39" s="38">
        <f t="shared" si="6"/>
        <v>0</v>
      </c>
      <c r="N39" s="38">
        <f t="shared" si="6"/>
        <v>0</v>
      </c>
      <c r="O39" s="38">
        <f t="shared" si="6"/>
        <v>0</v>
      </c>
      <c r="P39" s="38">
        <f t="shared" si="6"/>
        <v>0</v>
      </c>
      <c r="Q39" s="53"/>
      <c r="R39" s="54"/>
      <c r="S39" s="54"/>
      <c r="T39" s="54"/>
      <c r="U39" s="54"/>
    </row>
    <row r="40" spans="1:21" s="53" customFormat="1" ht="11.25" thickTop="1" x14ac:dyDescent="0.15">
      <c r="A40" s="5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R40" s="36"/>
      <c r="S40" s="36"/>
      <c r="T40" s="36"/>
      <c r="U40" s="36"/>
    </row>
    <row r="41" spans="1:21" s="28" customFormat="1" x14ac:dyDescent="0.3">
      <c r="A41" s="52" t="s">
        <v>46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R41" s="30"/>
      <c r="S41" s="30"/>
      <c r="T41" s="30"/>
      <c r="U41" s="30"/>
    </row>
    <row r="42" spans="1:21" s="28" customFormat="1" x14ac:dyDescent="0.3">
      <c r="A42" s="43"/>
      <c r="B42" s="45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R42" s="30"/>
      <c r="S42" s="30"/>
      <c r="T42" s="30"/>
      <c r="U42" s="30"/>
    </row>
    <row r="43" spans="1:21" s="28" customFormat="1" x14ac:dyDescent="0.3">
      <c r="A43" s="43"/>
      <c r="B43" s="45"/>
      <c r="C43" s="28" t="s">
        <v>47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0">
        <f>SUM(D43:O43)</f>
        <v>0</v>
      </c>
      <c r="R43" s="30"/>
      <c r="S43" s="30"/>
      <c r="T43" s="30"/>
      <c r="U43" s="30"/>
    </row>
    <row r="44" spans="1:21" s="28" customFormat="1" ht="10.5" x14ac:dyDescent="0.15">
      <c r="A44" s="43"/>
      <c r="B44" s="45"/>
      <c r="C44" s="28" t="s">
        <v>48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0">
        <f>SUM(D44:O44)</f>
        <v>0</v>
      </c>
      <c r="R44" s="30"/>
      <c r="S44" s="30"/>
      <c r="T44" s="30"/>
      <c r="U44" s="30"/>
    </row>
    <row r="45" spans="1:21" s="28" customFormat="1" ht="10.5" x14ac:dyDescent="0.15">
      <c r="A45" s="43"/>
      <c r="B45" s="45"/>
      <c r="C45" s="48" t="s">
        <v>6</v>
      </c>
      <c r="D45" s="32">
        <f>SUM(D43:D44)</f>
        <v>0</v>
      </c>
      <c r="E45" s="32">
        <f t="shared" ref="E45:P45" si="7">SUM(E43:E44)</f>
        <v>0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0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 t="shared" si="7"/>
        <v>0</v>
      </c>
      <c r="O45" s="32">
        <f t="shared" si="7"/>
        <v>0</v>
      </c>
      <c r="P45" s="32">
        <f t="shared" si="7"/>
        <v>0</v>
      </c>
      <c r="R45" s="30"/>
      <c r="S45" s="30"/>
      <c r="T45" s="30"/>
      <c r="U45" s="30"/>
    </row>
    <row r="46" spans="1:21" s="28" customFormat="1" ht="15" customHeight="1" x14ac:dyDescent="0.15">
      <c r="A46" s="43"/>
      <c r="B46" s="45" t="s"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R46" s="30"/>
      <c r="S46" s="30"/>
      <c r="T46" s="30"/>
      <c r="U46" s="30"/>
    </row>
    <row r="47" spans="1:21" s="28" customFormat="1" ht="10.5" x14ac:dyDescent="0.15">
      <c r="A47" s="43"/>
      <c r="B47" s="45"/>
      <c r="C47" s="28" t="s">
        <v>49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0">
        <f>SUM(D47:O47)</f>
        <v>0</v>
      </c>
      <c r="R47" s="30"/>
      <c r="S47" s="30"/>
      <c r="T47" s="30"/>
      <c r="U47" s="30"/>
    </row>
    <row r="48" spans="1:21" s="28" customFormat="1" ht="10.5" x14ac:dyDescent="0.15">
      <c r="A48" s="43"/>
      <c r="C48" s="28" t="s">
        <v>50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0">
        <f>SUM(D48:O48)</f>
        <v>0</v>
      </c>
      <c r="R48" s="30"/>
      <c r="S48" s="30"/>
      <c r="T48" s="30"/>
      <c r="U48" s="30"/>
    </row>
    <row r="49" spans="1:22" s="28" customFormat="1" ht="10.5" x14ac:dyDescent="0.15">
      <c r="A49" s="43"/>
      <c r="C49" s="48" t="s">
        <v>8</v>
      </c>
      <c r="D49" s="32">
        <f>SUM(D47:D48)</f>
        <v>0</v>
      </c>
      <c r="E49" s="32">
        <f t="shared" ref="E49:P49" si="8">SUM(E47:E48)</f>
        <v>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>SUM(I47:I48)</f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0</v>
      </c>
      <c r="R49" s="30"/>
      <c r="S49" s="30"/>
      <c r="T49" s="30"/>
      <c r="U49" s="30"/>
    </row>
    <row r="50" spans="1:22" s="28" customFormat="1" ht="11.25" thickBot="1" x14ac:dyDescent="0.2">
      <c r="A50" s="43" t="s">
        <v>53</v>
      </c>
      <c r="D50" s="38">
        <f>D45-D49</f>
        <v>0</v>
      </c>
      <c r="E50" s="38">
        <f t="shared" ref="E50:P50" si="9">E45-E49</f>
        <v>0</v>
      </c>
      <c r="F50" s="38">
        <f t="shared" si="9"/>
        <v>0</v>
      </c>
      <c r="G50" s="38">
        <f t="shared" si="9"/>
        <v>0</v>
      </c>
      <c r="H50" s="38">
        <f t="shared" si="9"/>
        <v>0</v>
      </c>
      <c r="I50" s="38">
        <f t="shared" si="9"/>
        <v>0</v>
      </c>
      <c r="J50" s="38">
        <f t="shared" si="9"/>
        <v>0</v>
      </c>
      <c r="K50" s="38">
        <f t="shared" si="9"/>
        <v>0</v>
      </c>
      <c r="L50" s="38">
        <f t="shared" si="9"/>
        <v>0</v>
      </c>
      <c r="M50" s="38">
        <f t="shared" si="9"/>
        <v>0</v>
      </c>
      <c r="N50" s="38">
        <f t="shared" si="9"/>
        <v>0</v>
      </c>
      <c r="O50" s="38">
        <f t="shared" si="9"/>
        <v>0</v>
      </c>
      <c r="P50" s="38">
        <f t="shared" si="9"/>
        <v>0</v>
      </c>
      <c r="R50" s="30"/>
      <c r="S50" s="30"/>
      <c r="T50" s="30"/>
      <c r="U50" s="30"/>
    </row>
    <row r="51" spans="1:22" s="28" customFormat="1" ht="13.5" thickTop="1" x14ac:dyDescent="0.3">
      <c r="A51" s="4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R51" s="30"/>
      <c r="S51" s="30"/>
      <c r="T51" s="30"/>
      <c r="U51" s="30"/>
    </row>
    <row r="52" spans="1:22" s="28" customFormat="1" ht="10.5" x14ac:dyDescent="0.15">
      <c r="A52" s="43" t="s">
        <v>52</v>
      </c>
      <c r="C52" s="48"/>
      <c r="D52" s="35">
        <f>D26+D39+D50</f>
        <v>-984243.09</v>
      </c>
      <c r="E52" s="35">
        <f t="shared" ref="E52:P52" si="10">E26+E39+E50</f>
        <v>-629460.94000000018</v>
      </c>
      <c r="F52" s="35">
        <f t="shared" si="10"/>
        <v>-4367953.74</v>
      </c>
      <c r="G52" s="35">
        <f t="shared" si="10"/>
        <v>0</v>
      </c>
      <c r="H52" s="35">
        <f t="shared" si="10"/>
        <v>0</v>
      </c>
      <c r="I52" s="35">
        <f t="shared" si="10"/>
        <v>0</v>
      </c>
      <c r="J52" s="35">
        <f t="shared" si="10"/>
        <v>0</v>
      </c>
      <c r="K52" s="35">
        <f t="shared" si="10"/>
        <v>0</v>
      </c>
      <c r="L52" s="35">
        <f t="shared" si="10"/>
        <v>0</v>
      </c>
      <c r="M52" s="35">
        <f>M26+M39+M50</f>
        <v>0</v>
      </c>
      <c r="N52" s="35">
        <f>N26+N39+N50</f>
        <v>0</v>
      </c>
      <c r="O52" s="35">
        <f>O26+O39+O50</f>
        <v>0</v>
      </c>
      <c r="P52" s="35">
        <f t="shared" si="10"/>
        <v>-5981657.7700000005</v>
      </c>
      <c r="R52" s="30"/>
      <c r="S52" s="30"/>
      <c r="T52" s="30"/>
      <c r="U52" s="30"/>
    </row>
    <row r="53" spans="1:22" s="28" customFormat="1" ht="10.5" x14ac:dyDescent="0.15">
      <c r="A53" s="28" t="str">
        <f>'Consolidated '!A53</f>
        <v>Cash, Beginning Balance</v>
      </c>
      <c r="D53" s="30">
        <v>16993804.620000012</v>
      </c>
      <c r="E53" s="30">
        <f>D54</f>
        <v>16009561.530000012</v>
      </c>
      <c r="F53" s="30">
        <f t="shared" ref="F53:L53" si="11">E54</f>
        <v>15380100.590000013</v>
      </c>
      <c r="G53" s="30">
        <f t="shared" si="11"/>
        <v>11012146.850000013</v>
      </c>
      <c r="H53" s="30">
        <f t="shared" si="11"/>
        <v>11012146.850000013</v>
      </c>
      <c r="I53" s="30">
        <f t="shared" si="11"/>
        <v>11012146.850000013</v>
      </c>
      <c r="J53" s="30">
        <f t="shared" si="11"/>
        <v>11012146.850000013</v>
      </c>
      <c r="K53" s="30">
        <f t="shared" si="11"/>
        <v>11012146.850000013</v>
      </c>
      <c r="L53" s="30">
        <f t="shared" si="11"/>
        <v>11012146.850000013</v>
      </c>
      <c r="M53" s="30">
        <f>L54</f>
        <v>11012146.850000013</v>
      </c>
      <c r="N53" s="30">
        <f>M54</f>
        <v>11012146.850000013</v>
      </c>
      <c r="O53" s="30">
        <f>N54</f>
        <v>11012146.850000013</v>
      </c>
      <c r="P53" s="30">
        <f>D53</f>
        <v>16993804.620000012</v>
      </c>
      <c r="R53" s="30"/>
      <c r="S53" s="30"/>
      <c r="T53" s="30"/>
      <c r="U53" s="30"/>
    </row>
    <row r="54" spans="1:22" s="28" customFormat="1" ht="11.25" thickBot="1" x14ac:dyDescent="0.2">
      <c r="A54" s="43" t="str">
        <f>'Consolidated '!A54</f>
        <v>Cash , Ending Balance</v>
      </c>
      <c r="D54" s="38">
        <f>D52+D53</f>
        <v>16009561.530000012</v>
      </c>
      <c r="E54" s="38">
        <f t="shared" ref="E54:P54" si="12">E52+E53</f>
        <v>15380100.590000013</v>
      </c>
      <c r="F54" s="38">
        <f t="shared" si="12"/>
        <v>11012146.850000013</v>
      </c>
      <c r="G54" s="38">
        <f t="shared" si="12"/>
        <v>11012146.850000013</v>
      </c>
      <c r="H54" s="38">
        <f t="shared" si="12"/>
        <v>11012146.850000013</v>
      </c>
      <c r="I54" s="38">
        <f t="shared" si="12"/>
        <v>11012146.850000013</v>
      </c>
      <c r="J54" s="38">
        <f t="shared" si="12"/>
        <v>11012146.850000013</v>
      </c>
      <c r="K54" s="38">
        <f t="shared" si="12"/>
        <v>11012146.850000013</v>
      </c>
      <c r="L54" s="38">
        <f t="shared" si="12"/>
        <v>11012146.850000013</v>
      </c>
      <c r="M54" s="38">
        <f>M52+M53</f>
        <v>11012146.850000013</v>
      </c>
      <c r="N54" s="38">
        <f>N52+N53</f>
        <v>11012146.850000013</v>
      </c>
      <c r="O54" s="38">
        <f>O52+O53</f>
        <v>11012146.850000013</v>
      </c>
      <c r="P54" s="38">
        <f t="shared" si="12"/>
        <v>11012146.850000013</v>
      </c>
      <c r="R54" s="30"/>
      <c r="S54" s="30"/>
      <c r="T54" s="30"/>
      <c r="U54" s="30"/>
    </row>
    <row r="55" spans="1:22" s="28" customFormat="1" ht="11.25" thickTop="1" x14ac:dyDescent="0.15">
      <c r="D55" s="39">
        <f>D54-'[15]BS- 300 PPSAS'!$E$14</f>
        <v>1.862645149230957E-8</v>
      </c>
      <c r="E55" s="39">
        <f>E54-'[16]BS- 300 PPSAS'!$E$14</f>
        <v>1.862645149230957E-8</v>
      </c>
      <c r="F55" s="39">
        <f>F54-'[17]BS- fund 300 (Detailed)'!$G$28</f>
        <v>1.862645149230957E-8</v>
      </c>
      <c r="G55" s="39">
        <f>G54-'[2]BS- fund 300 (Detailed)'!$G$28</f>
        <v>-5314143.4499999788</v>
      </c>
      <c r="H55" s="30">
        <f>H54-'[3]BS- fund 300 (Detailed)'!$G$28</f>
        <v>-5220757.0599999763</v>
      </c>
      <c r="I55" s="39">
        <f>I54-'[1]BS- fund 300 (Detailed)'!$G$28</f>
        <v>-4170938.3399999775</v>
      </c>
      <c r="J55" s="39">
        <f>J54-'[6]BS- fund 300 (Detailed)'!$G$28</f>
        <v>-3913301.8299999777</v>
      </c>
      <c r="K55" s="39">
        <f>K54-'[7]BS- fund 300 (Detailed)'!$G$28</f>
        <v>-5364612.8199999779</v>
      </c>
      <c r="L55" s="39">
        <f>L54-'[8]BS- fund 300 (Detailed)'!$G$28</f>
        <v>-5492433.509999983</v>
      </c>
      <c r="M55" s="39">
        <f>M54-'[12]BS- fund 300 (Detailed)'!$G$28</f>
        <v>-14693632.169999983</v>
      </c>
      <c r="N55" s="39">
        <f>N54-'[11]BS- fund 300 (Detailed)'!$G$28</f>
        <v>-7403178.1099999808</v>
      </c>
      <c r="O55" s="39">
        <f>O54-'[13]BS- fund 300 (Detailed)'!$G$28</f>
        <v>-5981657.7699999809</v>
      </c>
      <c r="P55" s="39">
        <f>O54-P54</f>
        <v>0</v>
      </c>
      <c r="Q55" s="30"/>
      <c r="R55" s="30"/>
      <c r="S55" s="30"/>
      <c r="T55" s="30"/>
      <c r="U55" s="30"/>
    </row>
    <row r="56" spans="1:22" s="28" customFormat="1" ht="10.5" x14ac:dyDescent="0.15">
      <c r="D56" s="39"/>
      <c r="E56" s="39"/>
      <c r="F56" s="39"/>
      <c r="G56" s="39"/>
      <c r="H56" s="30"/>
      <c r="I56" s="39"/>
      <c r="J56" s="39"/>
      <c r="K56" s="39"/>
      <c r="L56" s="39"/>
      <c r="M56" s="39"/>
      <c r="N56" s="39"/>
      <c r="O56" s="39"/>
      <c r="P56" s="39"/>
      <c r="Q56" s="30"/>
      <c r="R56" s="30"/>
      <c r="S56" s="30"/>
      <c r="T56" s="30"/>
      <c r="U56" s="30"/>
    </row>
    <row r="57" spans="1:22" s="28" customFormat="1" ht="10.5" x14ac:dyDescent="0.15">
      <c r="D57" s="39"/>
      <c r="E57" s="39"/>
      <c r="F57" s="39"/>
      <c r="G57" s="39"/>
      <c r="H57" s="30"/>
      <c r="I57" s="39"/>
      <c r="J57" s="39"/>
      <c r="K57" s="39"/>
      <c r="L57" s="39"/>
      <c r="M57" s="39"/>
      <c r="N57" s="39"/>
      <c r="O57" s="39"/>
      <c r="P57" s="39"/>
      <c r="Q57" s="30"/>
      <c r="R57" s="30"/>
      <c r="S57" s="30"/>
      <c r="T57" s="30"/>
      <c r="U57" s="30"/>
    </row>
    <row r="58" spans="1:22" s="28" customFormat="1" ht="10.5" x14ac:dyDescent="0.15">
      <c r="D58" s="39"/>
      <c r="E58" s="39"/>
      <c r="F58" s="39"/>
      <c r="G58" s="39"/>
      <c r="H58" s="30"/>
      <c r="I58" s="39"/>
      <c r="J58" s="39"/>
      <c r="K58" s="39"/>
      <c r="L58" s="39"/>
      <c r="M58" s="39"/>
      <c r="N58" s="39"/>
      <c r="O58" s="39"/>
      <c r="P58" s="39"/>
      <c r="Q58" s="30"/>
      <c r="R58" s="30"/>
      <c r="S58" s="30"/>
      <c r="T58" s="30"/>
      <c r="U58" s="30"/>
    </row>
    <row r="59" spans="1:22" s="28" customFormat="1" ht="12.75" customHeight="1" x14ac:dyDescent="0.15">
      <c r="A59" s="70" t="s">
        <v>57</v>
      </c>
      <c r="B59" s="73"/>
      <c r="E59" s="70"/>
      <c r="F59" s="70"/>
      <c r="H59" s="71"/>
      <c r="I59" s="70"/>
      <c r="J59" s="70"/>
      <c r="K59" s="71" t="s">
        <v>58</v>
      </c>
      <c r="L59" s="70"/>
      <c r="M59" s="70"/>
      <c r="N59" s="70"/>
      <c r="O59" s="70"/>
      <c r="P59" s="70"/>
    </row>
    <row r="60" spans="1:22" s="28" customFormat="1" ht="10.5" x14ac:dyDescent="0.15">
      <c r="E60" s="30"/>
      <c r="F60" s="30"/>
      <c r="G60" s="30"/>
    </row>
    <row r="61" spans="1:22" s="28" customFormat="1" ht="12.75" customHeight="1" x14ac:dyDescent="0.15">
      <c r="A61" s="78" t="s">
        <v>26</v>
      </c>
      <c r="B61" s="78"/>
      <c r="C61" s="78"/>
      <c r="D61" s="59"/>
      <c r="F61" s="78" t="s">
        <v>64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R61" s="74"/>
      <c r="S61" s="74"/>
      <c r="T61" s="74"/>
      <c r="U61" s="74"/>
      <c r="V61" s="74"/>
    </row>
    <row r="62" spans="1:22" s="28" customFormat="1" ht="12.75" customHeight="1" x14ac:dyDescent="0.15">
      <c r="A62" s="79" t="s">
        <v>51</v>
      </c>
      <c r="B62" s="79"/>
      <c r="C62" s="79"/>
      <c r="D62" s="58"/>
      <c r="F62" s="79" t="s">
        <v>63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R62" s="58"/>
      <c r="S62" s="58"/>
      <c r="T62" s="58"/>
      <c r="U62" s="58"/>
      <c r="V62" s="58"/>
    </row>
  </sheetData>
  <sheetProtection password="C1B6" sheet="1" objects="1" scenarios="1"/>
  <mergeCells count="11">
    <mergeCell ref="A8:P8"/>
    <mergeCell ref="F61:P61"/>
    <mergeCell ref="F62:P62"/>
    <mergeCell ref="A1:P1"/>
    <mergeCell ref="A62:C62"/>
    <mergeCell ref="A61:C61"/>
    <mergeCell ref="A2:P2"/>
    <mergeCell ref="A3:P3"/>
    <mergeCell ref="A4:P4"/>
    <mergeCell ref="A6:P6"/>
    <mergeCell ref="A7:P7"/>
  </mergeCells>
  <phoneticPr fontId="0" type="noConversion"/>
  <pageMargins left="0.25" right="0.25" top="0.75" bottom="0.75" header="0.3" footer="0.3"/>
  <pageSetup scale="8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1"/>
  <sheetViews>
    <sheetView topLeftCell="A28" workbookViewId="0">
      <selection activeCell="E58" sqref="E58"/>
    </sheetView>
  </sheetViews>
  <sheetFormatPr defaultRowHeight="12.75" x14ac:dyDescent="0.2"/>
  <cols>
    <col min="1" max="1" width="2.28515625" style="1" customWidth="1"/>
    <col min="2" max="2" width="5" style="1" customWidth="1"/>
    <col min="3" max="3" width="32.140625" style="1" customWidth="1"/>
    <col min="4" max="4" width="13.5703125" style="1" customWidth="1"/>
    <col min="5" max="5" width="14.42578125" style="4" customWidth="1"/>
    <col min="6" max="6" width="14.140625" style="4" customWidth="1"/>
    <col min="7" max="10" width="15.85546875" style="4" customWidth="1"/>
    <col min="11" max="11" width="14.28515625" style="4" customWidth="1"/>
    <col min="12" max="12" width="14.42578125" style="4" customWidth="1"/>
    <col min="13" max="16" width="14" style="4" customWidth="1"/>
    <col min="17" max="17" width="14.7109375" style="4" customWidth="1"/>
    <col min="18" max="18" width="0.42578125" style="4" customWidth="1"/>
    <col min="19" max="22" width="9.140625" style="4"/>
    <col min="23" max="16384" width="9.140625" style="1"/>
  </cols>
  <sheetData>
    <row r="1" spans="1:18" ht="1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">
      <c r="A2" s="84" t="str">
        <f>'Consolidated '!A2:Q2</f>
        <v>Province of Pangasinan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" x14ac:dyDescent="0.2">
      <c r="A3" s="84" t="str">
        <f>'Consolidated '!A3:Q3</f>
        <v>MUNICIPALITY OF ASINGAN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" x14ac:dyDescent="0.2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" x14ac:dyDescent="0.2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75" x14ac:dyDescent="0.2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ht="15.75" x14ac:dyDescent="0.25">
      <c r="A7" s="83" t="str">
        <f>'Consolidated '!A7</f>
        <v>For the 1st Quarter Ended March 31, 2020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ht="15.75" x14ac:dyDescent="0.25">
      <c r="A8" s="83" t="s">
        <v>27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11" spans="1:18" s="5" customFormat="1" ht="10.5" x14ac:dyDescent="0.15">
      <c r="A11" s="8" t="s">
        <v>3</v>
      </c>
    </row>
    <row r="12" spans="1:18" s="5" customFormat="1" ht="10.5" x14ac:dyDescent="0.15">
      <c r="A12" s="5" t="s">
        <v>4</v>
      </c>
      <c r="B12" s="9" t="s">
        <v>5</v>
      </c>
      <c r="D12" s="7" t="s">
        <v>23</v>
      </c>
      <c r="E12" s="7" t="s">
        <v>24</v>
      </c>
      <c r="F12" s="7" t="s">
        <v>25</v>
      </c>
      <c r="G12" s="7" t="s">
        <v>17</v>
      </c>
      <c r="H12" s="7" t="s">
        <v>18</v>
      </c>
      <c r="I12" s="7" t="s">
        <v>19</v>
      </c>
      <c r="J12" s="7" t="s">
        <v>20</v>
      </c>
      <c r="K12" s="7" t="s">
        <v>9</v>
      </c>
      <c r="L12" s="7" t="s">
        <v>10</v>
      </c>
      <c r="M12" s="7" t="s">
        <v>13</v>
      </c>
      <c r="N12" s="7" t="s">
        <v>21</v>
      </c>
      <c r="O12" s="7" t="s">
        <v>14</v>
      </c>
      <c r="P12" s="7" t="s">
        <v>11</v>
      </c>
    </row>
    <row r="13" spans="1:18" s="5" customFormat="1" ht="10.5" x14ac:dyDescent="0.15">
      <c r="C13" s="5" t="s">
        <v>30</v>
      </c>
      <c r="D13" s="6"/>
      <c r="E13" s="6"/>
      <c r="F13" s="6"/>
      <c r="G13" s="19"/>
      <c r="H13" s="6"/>
      <c r="I13" s="6"/>
      <c r="J13" s="6"/>
      <c r="K13" s="6"/>
      <c r="L13" s="6"/>
      <c r="M13" s="6"/>
      <c r="N13" s="6"/>
      <c r="O13" s="6"/>
      <c r="P13" s="6">
        <f t="shared" ref="P13:P18" si="0">SUM(D13:O13)</f>
        <v>0</v>
      </c>
    </row>
    <row r="14" spans="1:18" s="5" customFormat="1" ht="10.5" x14ac:dyDescent="0.15">
      <c r="C14" s="5" t="s">
        <v>31</v>
      </c>
      <c r="D14" s="6"/>
      <c r="E14" s="6"/>
      <c r="F14" s="6"/>
      <c r="G14" s="19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</row>
    <row r="15" spans="1:18" s="5" customFormat="1" ht="10.5" x14ac:dyDescent="0.15">
      <c r="C15" s="5" t="s">
        <v>33</v>
      </c>
      <c r="D15" s="6"/>
      <c r="E15" s="6"/>
      <c r="F15" s="6"/>
      <c r="G15" s="19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</row>
    <row r="16" spans="1:18" s="5" customFormat="1" ht="10.5" x14ac:dyDescent="0.15">
      <c r="C16" s="5" t="s">
        <v>32</v>
      </c>
      <c r="D16" s="6"/>
      <c r="E16" s="6"/>
      <c r="F16" s="6"/>
      <c r="G16" s="19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</row>
    <row r="17" spans="1:16" s="5" customFormat="1" ht="10.5" x14ac:dyDescent="0.15">
      <c r="C17" s="5" t="s">
        <v>34</v>
      </c>
      <c r="D17" s="6"/>
      <c r="E17" s="6"/>
      <c r="F17" s="6"/>
      <c r="G17" s="19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</row>
    <row r="18" spans="1:16" s="5" customFormat="1" ht="10.5" x14ac:dyDescent="0.15">
      <c r="C18" s="5" t="s">
        <v>35</v>
      </c>
      <c r="D18" s="6"/>
      <c r="E18" s="6"/>
      <c r="F18" s="6"/>
      <c r="G18" s="19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</row>
    <row r="19" spans="1:16" s="5" customFormat="1" ht="12.75" customHeight="1" x14ac:dyDescent="0.15">
      <c r="C19" s="7" t="s">
        <v>6</v>
      </c>
      <c r="D19" s="21">
        <f>SUM(D13:D18)</f>
        <v>0</v>
      </c>
      <c r="E19" s="21">
        <f t="shared" ref="E19:P19" si="1">SUM(E13:E18)</f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3">
        <f t="shared" si="1"/>
        <v>0</v>
      </c>
    </row>
    <row r="20" spans="1:16" s="5" customFormat="1" ht="14.25" customHeight="1" x14ac:dyDescent="0.15">
      <c r="B20" s="9" t="s">
        <v>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5" customFormat="1" ht="10.5" x14ac:dyDescent="0.15">
      <c r="C21" s="5" t="s">
        <v>37</v>
      </c>
      <c r="D21" s="6"/>
      <c r="E21" s="19"/>
      <c r="F21" s="19"/>
      <c r="G21" s="6"/>
      <c r="H21" s="6"/>
      <c r="I21" s="6"/>
      <c r="J21" s="6"/>
      <c r="K21" s="6"/>
      <c r="L21" s="6"/>
      <c r="M21" s="6"/>
      <c r="N21" s="6"/>
      <c r="O21" s="6"/>
      <c r="P21" s="6">
        <f>SUM(D21:O21)</f>
        <v>0</v>
      </c>
    </row>
    <row r="22" spans="1:16" s="5" customFormat="1" ht="10.5" x14ac:dyDescent="0.15">
      <c r="C22" s="5" t="s">
        <v>36</v>
      </c>
      <c r="D22" s="6"/>
      <c r="E22" s="19"/>
      <c r="F22" s="19"/>
      <c r="G22" s="6"/>
      <c r="H22" s="6"/>
      <c r="I22" s="6"/>
      <c r="J22" s="6"/>
      <c r="K22" s="6"/>
      <c r="L22" s="6"/>
      <c r="M22" s="6"/>
      <c r="N22" s="6"/>
      <c r="O22" s="6"/>
      <c r="P22" s="6">
        <f>SUM(D22:O22)</f>
        <v>0</v>
      </c>
    </row>
    <row r="23" spans="1:16" s="5" customFormat="1" ht="10.5" x14ac:dyDescent="0.15">
      <c r="C23" s="5" t="s">
        <v>38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>SUM(D23:O23)</f>
        <v>0</v>
      </c>
    </row>
    <row r="24" spans="1:16" s="5" customFormat="1" ht="10.5" x14ac:dyDescent="0.15">
      <c r="C24" s="5" t="s">
        <v>39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>SUM(D24:O24)</f>
        <v>0</v>
      </c>
    </row>
    <row r="25" spans="1:16" s="8" customFormat="1" ht="10.5" x14ac:dyDescent="0.15">
      <c r="C25" s="11" t="s">
        <v>8</v>
      </c>
      <c r="D25" s="13">
        <f>SUM(D21:D24)</f>
        <v>0</v>
      </c>
      <c r="E25" s="13">
        <f t="shared" ref="E25:P25" si="2">SUM(E21:E24)</f>
        <v>0</v>
      </c>
      <c r="F25" s="13">
        <f t="shared" si="2"/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3">
        <f t="shared" si="2"/>
        <v>0</v>
      </c>
      <c r="N25" s="13">
        <f t="shared" si="2"/>
        <v>0</v>
      </c>
      <c r="O25" s="13">
        <f t="shared" si="2"/>
        <v>0</v>
      </c>
      <c r="P25" s="13">
        <f t="shared" si="2"/>
        <v>0</v>
      </c>
    </row>
    <row r="26" spans="1:16" s="20" customFormat="1" ht="11.25" thickBot="1" x14ac:dyDescent="0.2">
      <c r="A26" s="9" t="s">
        <v>22</v>
      </c>
      <c r="D26" s="25">
        <f t="shared" ref="D26:P26" si="3">D19-D25</f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0</v>
      </c>
    </row>
    <row r="27" spans="1:16" s="5" customFormat="1" ht="13.5" thickTop="1" x14ac:dyDescent="0.3">
      <c r="A27" s="8"/>
      <c r="D27" s="6"/>
      <c r="E27" s="6"/>
      <c r="F27" s="6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5" customFormat="1" x14ac:dyDescent="0.3">
      <c r="A28" s="8" t="s">
        <v>15</v>
      </c>
      <c r="D28" s="6"/>
      <c r="E28" s="6"/>
      <c r="F28" s="6"/>
      <c r="G28" s="17"/>
      <c r="H28" s="17"/>
      <c r="I28" s="17"/>
      <c r="J28" s="17"/>
      <c r="K28" s="17"/>
      <c r="L28" s="17"/>
      <c r="M28" s="17"/>
      <c r="N28" s="17"/>
      <c r="O28" s="17"/>
      <c r="P28" s="6"/>
    </row>
    <row r="29" spans="1:16" s="5" customFormat="1" x14ac:dyDescent="0.3">
      <c r="A29" s="8"/>
      <c r="B29" s="9" t="s">
        <v>5</v>
      </c>
      <c r="D29" s="6"/>
      <c r="E29" s="6"/>
      <c r="F29" s="6"/>
      <c r="G29" s="17"/>
      <c r="H29" s="17"/>
      <c r="I29" s="17"/>
      <c r="J29" s="17"/>
      <c r="K29" s="17"/>
      <c r="L29" s="17"/>
      <c r="M29" s="17"/>
      <c r="N29" s="17"/>
      <c r="O29" s="17"/>
      <c r="P29" s="6"/>
    </row>
    <row r="30" spans="1:16" s="5" customFormat="1" x14ac:dyDescent="0.3">
      <c r="A30" s="8"/>
      <c r="B30" s="9"/>
      <c r="C30" s="5" t="s">
        <v>40</v>
      </c>
      <c r="D30" s="6"/>
      <c r="E30" s="6"/>
      <c r="F30" s="6"/>
      <c r="G30" s="17"/>
      <c r="H30" s="17"/>
      <c r="I30" s="17"/>
      <c r="J30" s="17"/>
      <c r="K30" s="17"/>
      <c r="L30" s="17"/>
      <c r="M30" s="17"/>
      <c r="N30" s="17"/>
      <c r="O30" s="17"/>
      <c r="P30" s="6">
        <f>SUM(D30:O30)</f>
        <v>0</v>
      </c>
    </row>
    <row r="31" spans="1:16" s="5" customFormat="1" x14ac:dyDescent="0.3">
      <c r="A31" s="8"/>
      <c r="B31" s="9"/>
      <c r="C31" s="5" t="s">
        <v>41</v>
      </c>
      <c r="D31" s="6"/>
      <c r="E31" s="6"/>
      <c r="F31" s="6"/>
      <c r="G31" s="17"/>
      <c r="H31" s="17"/>
      <c r="I31" s="17"/>
      <c r="J31" s="17"/>
      <c r="K31" s="17"/>
      <c r="L31" s="17"/>
      <c r="M31" s="17"/>
      <c r="N31" s="17"/>
      <c r="O31" s="17"/>
      <c r="P31" s="6">
        <f>SUM(D31:O31)</f>
        <v>0</v>
      </c>
    </row>
    <row r="32" spans="1:16" s="5" customFormat="1" x14ac:dyDescent="0.3">
      <c r="A32" s="8"/>
      <c r="B32" s="9"/>
      <c r="C32" s="5" t="s">
        <v>42</v>
      </c>
      <c r="D32" s="6"/>
      <c r="E32" s="6"/>
      <c r="F32" s="6"/>
      <c r="G32" s="17"/>
      <c r="H32" s="17"/>
      <c r="I32" s="17"/>
      <c r="J32" s="17"/>
      <c r="K32" s="17"/>
      <c r="L32" s="17"/>
      <c r="M32" s="17"/>
      <c r="N32" s="17"/>
      <c r="O32" s="17"/>
      <c r="P32" s="6">
        <f>SUM(D32:O32)</f>
        <v>0</v>
      </c>
    </row>
    <row r="33" spans="1:16" s="5" customFormat="1" ht="10.5" x14ac:dyDescent="0.15">
      <c r="A33" s="8"/>
      <c r="B33" s="9"/>
      <c r="C33" s="11" t="s">
        <v>6</v>
      </c>
      <c r="D33" s="12">
        <f>SUM(D30:D32)</f>
        <v>0</v>
      </c>
      <c r="E33" s="12">
        <f t="shared" ref="E33:P33" si="4">SUM(E30:E32)</f>
        <v>0</v>
      </c>
      <c r="F33" s="12">
        <f t="shared" si="4"/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2">
        <f t="shared" si="4"/>
        <v>0</v>
      </c>
      <c r="K33" s="12">
        <f t="shared" si="4"/>
        <v>0</v>
      </c>
      <c r="L33" s="12">
        <f t="shared" si="4"/>
        <v>0</v>
      </c>
      <c r="M33" s="12">
        <f t="shared" si="4"/>
        <v>0</v>
      </c>
      <c r="N33" s="12">
        <f t="shared" si="4"/>
        <v>0</v>
      </c>
      <c r="O33" s="12">
        <f t="shared" si="4"/>
        <v>0</v>
      </c>
      <c r="P33" s="12">
        <f t="shared" si="4"/>
        <v>0</v>
      </c>
    </row>
    <row r="34" spans="1:16" s="5" customFormat="1" ht="15.75" customHeight="1" x14ac:dyDescent="0.3">
      <c r="A34" s="8"/>
      <c r="B34" s="9" t="s">
        <v>7</v>
      </c>
      <c r="D34" s="6"/>
      <c r="E34" s="6"/>
      <c r="F34" s="6"/>
      <c r="G34" s="17"/>
      <c r="H34" s="17"/>
      <c r="I34" s="17"/>
      <c r="J34" s="17"/>
      <c r="K34" s="17"/>
      <c r="L34" s="17"/>
      <c r="M34" s="17"/>
      <c r="N34" s="17"/>
      <c r="O34" s="17"/>
      <c r="P34" s="6"/>
    </row>
    <row r="35" spans="1:16" s="5" customFormat="1" ht="15.75" customHeight="1" x14ac:dyDescent="0.15">
      <c r="A35" s="8"/>
      <c r="B35" s="9"/>
      <c r="C35" s="5" t="s">
        <v>43</v>
      </c>
      <c r="D35" s="6"/>
      <c r="E35" s="6"/>
      <c r="F35" s="6"/>
      <c r="G35" s="6"/>
      <c r="H35" s="6"/>
      <c r="I35" s="6"/>
      <c r="J35" s="6"/>
      <c r="K35" s="6"/>
      <c r="L35" s="6"/>
      <c r="M35" s="14">
        <f>'Fund 100'!N43+'Fund 200 SEF'!N42+'Fund 300 TF'!N42+Barangay!N42</f>
        <v>0</v>
      </c>
      <c r="N35" s="14">
        <f>'Fund 100'!O43+'Fund 200 SEF'!O42+'Fund 300 TF'!O42+Barangay!O42</f>
        <v>0</v>
      </c>
      <c r="O35" s="14">
        <f>'Fund 100'!P43+'Fund 200 SEF'!P42+'Fund 300 TF'!P42+Barangay!P42</f>
        <v>0</v>
      </c>
      <c r="P35" s="6">
        <f>SUM(D35:O35)</f>
        <v>0</v>
      </c>
    </row>
    <row r="36" spans="1:16" s="5" customFormat="1" ht="10.5" x14ac:dyDescent="0.15">
      <c r="A36" s="8"/>
      <c r="C36" s="5" t="s">
        <v>44</v>
      </c>
      <c r="D36" s="6"/>
      <c r="E36" s="6"/>
      <c r="F36" s="6"/>
      <c r="G36" s="6"/>
      <c r="H36" s="6"/>
      <c r="I36" s="6"/>
      <c r="J36" s="6"/>
      <c r="K36" s="6"/>
      <c r="L36" s="6"/>
      <c r="M36" s="16">
        <f>'Fund 100'!N44+'Fund 200 SEF'!N43+'Fund 300 TF'!N43+Barangay!N43</f>
        <v>0</v>
      </c>
      <c r="N36" s="16">
        <f>'Fund 100'!O44+'Fund 200 SEF'!O43+'Fund 300 TF'!O43+Barangay!O43</f>
        <v>0</v>
      </c>
      <c r="O36" s="16">
        <f>'Fund 100'!P44+'Fund 200 SEF'!P43+'Fund 300 TF'!P43+Barangay!P43</f>
        <v>0</v>
      </c>
      <c r="P36" s="6">
        <f>SUM(D36:O36)</f>
        <v>0</v>
      </c>
    </row>
    <row r="37" spans="1:16" s="5" customFormat="1" ht="10.5" x14ac:dyDescent="0.15">
      <c r="A37" s="8"/>
      <c r="C37" s="5" t="s">
        <v>45</v>
      </c>
      <c r="D37" s="6"/>
      <c r="E37" s="6"/>
      <c r="F37" s="6"/>
      <c r="G37" s="6"/>
      <c r="H37" s="6"/>
      <c r="I37" s="6"/>
      <c r="J37" s="6"/>
      <c r="K37" s="6"/>
      <c r="L37" s="6"/>
      <c r="M37" s="16">
        <f>'Fund 100'!N45+'Fund 200 SEF'!N44+'Fund 300 TF'!N44+Barangay!N44</f>
        <v>0</v>
      </c>
      <c r="N37" s="16">
        <f>'Fund 100'!O45+'Fund 200 SEF'!O44+'Fund 300 TF'!O44+Barangay!O44</f>
        <v>0</v>
      </c>
      <c r="O37" s="16">
        <f>'Fund 100'!P45+'Fund 200 SEF'!P44+'Fund 300 TF'!P44+Barangay!P44</f>
        <v>0</v>
      </c>
      <c r="P37" s="6">
        <f>SUM(D37:O37)</f>
        <v>0</v>
      </c>
    </row>
    <row r="38" spans="1:16" s="5" customFormat="1" ht="10.5" x14ac:dyDescent="0.15">
      <c r="A38" s="18"/>
      <c r="C38" s="11" t="s">
        <v>8</v>
      </c>
      <c r="D38" s="24">
        <f>SUM(D35:D37)</f>
        <v>0</v>
      </c>
      <c r="E38" s="24">
        <f t="shared" ref="E38:P38" si="5">SUM(E35:E37)</f>
        <v>0</v>
      </c>
      <c r="F38" s="24">
        <f t="shared" si="5"/>
        <v>0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 t="shared" si="5"/>
        <v>0</v>
      </c>
    </row>
    <row r="39" spans="1:16" s="22" customFormat="1" ht="11.25" thickBot="1" x14ac:dyDescent="0.2">
      <c r="A39" s="18" t="s">
        <v>16</v>
      </c>
      <c r="B39" s="15"/>
      <c r="C39" s="15"/>
      <c r="D39" s="23">
        <f>D33-D38</f>
        <v>0</v>
      </c>
      <c r="E39" s="23">
        <f t="shared" ref="E39:P39" si="6">E33-E38</f>
        <v>0</v>
      </c>
      <c r="F39" s="23">
        <f t="shared" si="6"/>
        <v>0</v>
      </c>
      <c r="G39" s="23">
        <f t="shared" si="6"/>
        <v>0</v>
      </c>
      <c r="H39" s="23">
        <f t="shared" si="6"/>
        <v>0</v>
      </c>
      <c r="I39" s="23">
        <f t="shared" si="6"/>
        <v>0</v>
      </c>
      <c r="J39" s="23">
        <f t="shared" si="6"/>
        <v>0</v>
      </c>
      <c r="K39" s="23">
        <f t="shared" si="6"/>
        <v>0</v>
      </c>
      <c r="L39" s="23">
        <f t="shared" si="6"/>
        <v>0</v>
      </c>
      <c r="M39" s="23">
        <f t="shared" si="6"/>
        <v>0</v>
      </c>
      <c r="N39" s="23">
        <f t="shared" si="6"/>
        <v>0</v>
      </c>
      <c r="O39" s="23">
        <f t="shared" si="6"/>
        <v>0</v>
      </c>
      <c r="P39" s="23">
        <f t="shared" si="6"/>
        <v>0</v>
      </c>
    </row>
    <row r="40" spans="1:16" s="15" customFormat="1" ht="11.25" thickTop="1" x14ac:dyDescent="0.15">
      <c r="A40" s="1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5" customFormat="1" x14ac:dyDescent="0.3">
      <c r="A41" s="18" t="s">
        <v>46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5" customFormat="1" x14ac:dyDescent="0.3">
      <c r="A42" s="8"/>
      <c r="B42" s="9" t="s">
        <v>5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5" customFormat="1" x14ac:dyDescent="0.3">
      <c r="A43" s="8"/>
      <c r="B43" s="9"/>
      <c r="C43" s="5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6">
        <f>SUM(D43:O43)</f>
        <v>0</v>
      </c>
    </row>
    <row r="44" spans="1:16" s="5" customFormat="1" ht="10.5" x14ac:dyDescent="0.15">
      <c r="A44" s="8"/>
      <c r="B44" s="9"/>
      <c r="C44" s="5" t="s">
        <v>48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6">
        <f>SUM(D44:O44)</f>
        <v>0</v>
      </c>
    </row>
    <row r="45" spans="1:16" s="5" customFormat="1" ht="10.5" x14ac:dyDescent="0.15">
      <c r="A45" s="8"/>
      <c r="B45" s="9"/>
      <c r="C45" s="11" t="s">
        <v>6</v>
      </c>
      <c r="D45" s="13">
        <f>SUM(D43:D44)</f>
        <v>0</v>
      </c>
      <c r="E45" s="13">
        <f t="shared" ref="E45:P45" si="7">SUM(E43:E44)</f>
        <v>0</v>
      </c>
      <c r="F45" s="13">
        <f t="shared" si="7"/>
        <v>0</v>
      </c>
      <c r="G45" s="13">
        <f t="shared" si="7"/>
        <v>0</v>
      </c>
      <c r="H45" s="13">
        <f t="shared" si="7"/>
        <v>0</v>
      </c>
      <c r="I45" s="13">
        <f t="shared" si="7"/>
        <v>0</v>
      </c>
      <c r="J45" s="13">
        <f t="shared" si="7"/>
        <v>0</v>
      </c>
      <c r="K45" s="13">
        <f t="shared" si="7"/>
        <v>0</v>
      </c>
      <c r="L45" s="13">
        <f t="shared" si="7"/>
        <v>0</v>
      </c>
      <c r="M45" s="13">
        <f t="shared" si="7"/>
        <v>0</v>
      </c>
      <c r="N45" s="13">
        <f t="shared" si="7"/>
        <v>0</v>
      </c>
      <c r="O45" s="13">
        <f t="shared" si="7"/>
        <v>0</v>
      </c>
      <c r="P45" s="13">
        <f t="shared" si="7"/>
        <v>0</v>
      </c>
    </row>
    <row r="46" spans="1:16" s="5" customFormat="1" ht="15" customHeight="1" x14ac:dyDescent="0.15">
      <c r="A46" s="8"/>
      <c r="B46" s="9" t="s">
        <v>7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5" customFormat="1" ht="10.5" x14ac:dyDescent="0.15">
      <c r="A47" s="8"/>
      <c r="B47" s="9"/>
      <c r="C47" s="5" t="s">
        <v>49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6">
        <f>SUM(D47:O47)</f>
        <v>0</v>
      </c>
    </row>
    <row r="48" spans="1:16" s="5" customFormat="1" ht="10.5" x14ac:dyDescent="0.15">
      <c r="A48" s="8"/>
      <c r="C48" s="5" t="s">
        <v>50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">
        <f>SUM(D48:O48)</f>
        <v>0</v>
      </c>
    </row>
    <row r="49" spans="1:95" s="5" customFormat="1" ht="10.5" x14ac:dyDescent="0.15">
      <c r="A49" s="8"/>
      <c r="C49" s="11" t="s">
        <v>8</v>
      </c>
      <c r="D49" s="13">
        <f>SUM(D47:D48)</f>
        <v>0</v>
      </c>
      <c r="E49" s="13">
        <f t="shared" ref="E49:P49" si="8">SUM(E47:E48)</f>
        <v>0</v>
      </c>
      <c r="F49" s="13">
        <f t="shared" si="8"/>
        <v>0</v>
      </c>
      <c r="G49" s="13">
        <f t="shared" si="8"/>
        <v>0</v>
      </c>
      <c r="H49" s="13">
        <f t="shared" si="8"/>
        <v>0</v>
      </c>
      <c r="I49" s="13">
        <f t="shared" si="8"/>
        <v>0</v>
      </c>
      <c r="J49" s="13">
        <f t="shared" si="8"/>
        <v>0</v>
      </c>
      <c r="K49" s="13">
        <f t="shared" si="8"/>
        <v>0</v>
      </c>
      <c r="L49" s="13">
        <f t="shared" si="8"/>
        <v>0</v>
      </c>
      <c r="M49" s="13">
        <f t="shared" si="8"/>
        <v>0</v>
      </c>
      <c r="N49" s="13">
        <f t="shared" si="8"/>
        <v>0</v>
      </c>
      <c r="O49" s="13">
        <f t="shared" si="8"/>
        <v>0</v>
      </c>
      <c r="P49" s="13">
        <f t="shared" si="8"/>
        <v>0</v>
      </c>
    </row>
    <row r="50" spans="1:95" s="5" customFormat="1" ht="11.25" thickBot="1" x14ac:dyDescent="0.2">
      <c r="A50" s="8" t="s">
        <v>53</v>
      </c>
      <c r="D50" s="23">
        <f>D45-D49</f>
        <v>0</v>
      </c>
      <c r="E50" s="23">
        <f t="shared" ref="E50:P50" si="9">E45-E49</f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  <c r="I50" s="23">
        <f t="shared" si="9"/>
        <v>0</v>
      </c>
      <c r="J50" s="23">
        <f t="shared" si="9"/>
        <v>0</v>
      </c>
      <c r="K50" s="23">
        <f t="shared" si="9"/>
        <v>0</v>
      </c>
      <c r="L50" s="23">
        <f t="shared" si="9"/>
        <v>0</v>
      </c>
      <c r="M50" s="23">
        <f t="shared" si="9"/>
        <v>0</v>
      </c>
      <c r="N50" s="23">
        <f t="shared" si="9"/>
        <v>0</v>
      </c>
      <c r="O50" s="23">
        <f t="shared" si="9"/>
        <v>0</v>
      </c>
      <c r="P50" s="23">
        <f t="shared" si="9"/>
        <v>0</v>
      </c>
    </row>
    <row r="51" spans="1:95" s="5" customFormat="1" ht="13.5" thickTop="1" x14ac:dyDescent="0.3">
      <c r="A51" s="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95" s="5" customFormat="1" ht="10.5" x14ac:dyDescent="0.15">
      <c r="A52" s="8" t="s">
        <v>52</v>
      </c>
      <c r="C52" s="11"/>
      <c r="D52" s="14">
        <f>D26+D39+D50</f>
        <v>0</v>
      </c>
      <c r="E52" s="14">
        <f t="shared" ref="E52:P52" si="10">E26+E39+E50</f>
        <v>0</v>
      </c>
      <c r="F52" s="14">
        <f t="shared" si="10"/>
        <v>0</v>
      </c>
      <c r="G52" s="14">
        <f t="shared" si="10"/>
        <v>0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</row>
    <row r="53" spans="1:95" s="5" customFormat="1" ht="10.5" x14ac:dyDescent="0.15">
      <c r="A53" s="5" t="str">
        <f>'Consolidated '!A53</f>
        <v>Cash, Beginning Balance</v>
      </c>
      <c r="D53" s="6"/>
      <c r="E53" s="6">
        <f>D54</f>
        <v>0</v>
      </c>
      <c r="F53" s="6">
        <f t="shared" ref="F53:O53" si="11">E54</f>
        <v>0</v>
      </c>
      <c r="G53" s="6">
        <f t="shared" si="11"/>
        <v>0</v>
      </c>
      <c r="H53" s="6">
        <f t="shared" si="11"/>
        <v>0</v>
      </c>
      <c r="I53" s="6">
        <f t="shared" si="11"/>
        <v>0</v>
      </c>
      <c r="J53" s="6">
        <f t="shared" si="11"/>
        <v>0</v>
      </c>
      <c r="K53" s="6">
        <f t="shared" si="11"/>
        <v>0</v>
      </c>
      <c r="L53" s="6">
        <f t="shared" si="11"/>
        <v>0</v>
      </c>
      <c r="M53" s="6">
        <f t="shared" si="11"/>
        <v>0</v>
      </c>
      <c r="N53" s="6">
        <f t="shared" si="11"/>
        <v>0</v>
      </c>
      <c r="O53" s="6">
        <f t="shared" si="11"/>
        <v>0</v>
      </c>
      <c r="P53" s="6">
        <f>D53</f>
        <v>0</v>
      </c>
    </row>
    <row r="54" spans="1:95" s="5" customFormat="1" ht="11.25" thickBot="1" x14ac:dyDescent="0.2">
      <c r="A54" s="8" t="str">
        <f>'Consolidated '!A54</f>
        <v>Cash , Ending Balance</v>
      </c>
      <c r="D54" s="23">
        <f>D52+D53</f>
        <v>0</v>
      </c>
      <c r="E54" s="23">
        <f t="shared" ref="E54:P54" si="12">E52+E53</f>
        <v>0</v>
      </c>
      <c r="F54" s="23">
        <f t="shared" si="12"/>
        <v>0</v>
      </c>
      <c r="G54" s="23">
        <f t="shared" si="12"/>
        <v>0</v>
      </c>
      <c r="H54" s="23">
        <f t="shared" si="12"/>
        <v>0</v>
      </c>
      <c r="I54" s="23">
        <f t="shared" si="12"/>
        <v>0</v>
      </c>
      <c r="J54" s="23">
        <f t="shared" si="12"/>
        <v>0</v>
      </c>
      <c r="K54" s="23">
        <f t="shared" si="12"/>
        <v>0</v>
      </c>
      <c r="L54" s="23">
        <f t="shared" si="12"/>
        <v>0</v>
      </c>
      <c r="M54" s="23">
        <f t="shared" si="12"/>
        <v>0</v>
      </c>
      <c r="N54" s="23">
        <f t="shared" si="12"/>
        <v>0</v>
      </c>
      <c r="O54" s="23">
        <f t="shared" si="12"/>
        <v>0</v>
      </c>
      <c r="P54" s="23">
        <f t="shared" si="12"/>
        <v>0</v>
      </c>
    </row>
    <row r="55" spans="1:95" s="5" customFormat="1" ht="11.25" thickTop="1" x14ac:dyDescent="0.15">
      <c r="D55" s="10"/>
      <c r="E55" s="10"/>
      <c r="F55" s="10"/>
      <c r="G55" s="10"/>
      <c r="H55" s="6"/>
      <c r="I55" s="10"/>
      <c r="J55" s="10"/>
      <c r="K55" s="10"/>
      <c r="L55" s="10"/>
      <c r="M55" s="10"/>
      <c r="N55" s="10"/>
      <c r="O55" s="10"/>
      <c r="P55" s="10" t="e">
        <f>'Fund 100'!#REF!+'Fund 200 SEF'!Q51+'Fund 300 TF'!Q51+Barangay!Q51</f>
        <v>#REF!</v>
      </c>
      <c r="Q55" s="6"/>
      <c r="R55" s="15"/>
      <c r="T55" s="15"/>
      <c r="U55" s="10">
        <f>Q54-S54-U54</f>
        <v>0</v>
      </c>
    </row>
    <row r="56" spans="1:95" s="28" customFormat="1" ht="12.75" customHeight="1" x14ac:dyDescent="0.15">
      <c r="A56" s="70" t="s">
        <v>57</v>
      </c>
      <c r="B56" s="73"/>
      <c r="E56" s="70"/>
      <c r="F56" s="70"/>
      <c r="H56" s="71"/>
      <c r="I56" s="70"/>
      <c r="J56" s="70"/>
      <c r="K56" s="71" t="s">
        <v>58</v>
      </c>
      <c r="L56" s="70"/>
      <c r="M56" s="70"/>
      <c r="N56" s="70"/>
      <c r="O56" s="70"/>
      <c r="P56" s="70"/>
    </row>
    <row r="57" spans="1:95" s="28" customFormat="1" ht="10.5" x14ac:dyDescent="0.15">
      <c r="E57" s="30"/>
      <c r="F57" s="30"/>
      <c r="G57" s="30"/>
    </row>
    <row r="58" spans="1:95" s="28" customFormat="1" ht="12.75" customHeight="1" x14ac:dyDescent="0.15">
      <c r="A58" s="78" t="s">
        <v>26</v>
      </c>
      <c r="B58" s="78"/>
      <c r="C58" s="78"/>
      <c r="D58" s="59"/>
      <c r="I58" s="75"/>
      <c r="L58" s="78" t="s">
        <v>64</v>
      </c>
      <c r="M58" s="78"/>
      <c r="N58" s="78"/>
      <c r="O58" s="78"/>
      <c r="P58" s="78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95" s="28" customFormat="1" ht="12.75" customHeight="1" x14ac:dyDescent="0.15">
      <c r="A59" s="79" t="s">
        <v>51</v>
      </c>
      <c r="B59" s="79"/>
      <c r="C59" s="79"/>
      <c r="D59" s="58"/>
      <c r="I59" s="70"/>
      <c r="L59" s="79" t="s">
        <v>63</v>
      </c>
      <c r="M59" s="79"/>
      <c r="N59" s="79"/>
      <c r="O59" s="79"/>
      <c r="P59" s="79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95" s="28" customFormat="1" ht="10.5" x14ac:dyDescent="0.15"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</row>
    <row r="61" spans="1:95" s="28" customFormat="1" ht="10.5" x14ac:dyDescent="0.15"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</row>
  </sheetData>
  <sheetProtection password="C1B6" sheet="1" objects="1" scenarios="1"/>
  <mergeCells count="11">
    <mergeCell ref="A6:R6"/>
    <mergeCell ref="A8:R8"/>
    <mergeCell ref="A7:R7"/>
    <mergeCell ref="L58:P58"/>
    <mergeCell ref="L59:P59"/>
    <mergeCell ref="A1:R1"/>
    <mergeCell ref="A2:R2"/>
    <mergeCell ref="A3:R3"/>
    <mergeCell ref="A4:R4"/>
    <mergeCell ref="A59:C59"/>
    <mergeCell ref="A58:C58"/>
  </mergeCells>
  <phoneticPr fontId="0" type="noConversion"/>
  <printOptions horizontalCentered="1"/>
  <pageMargins left="0.45" right="0.5" top="0.59" bottom="0.34" header="0.5" footer="0.26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Consolidated </vt:lpstr>
      <vt:lpstr>Fund 100</vt:lpstr>
      <vt:lpstr>Fund 200 SEF</vt:lpstr>
      <vt:lpstr>Fund 300 TF</vt:lpstr>
      <vt:lpstr>Barangay</vt:lpstr>
      <vt:lpstr>Barangay!Print_Area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2020-04-30T08:49:32Z</cp:lastPrinted>
  <dcterms:created xsi:type="dcterms:W3CDTF">1996-10-14T23:33:28Z</dcterms:created>
  <dcterms:modified xsi:type="dcterms:W3CDTF">2020-05-13T06:21:22Z</dcterms:modified>
</cp:coreProperties>
</file>