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305" tabRatio="816" firstSheet="4" activeTab="17"/>
  </bookViews>
  <sheets>
    <sheet name="MAYOR'S OFFICE" sheetId="13" r:id="rId1"/>
    <sheet name="VMO" sheetId="8" r:id="rId2"/>
    <sheet name="MPDC" sheetId="1" r:id="rId3"/>
    <sheet name="BUDGET" sheetId="3" r:id="rId4"/>
    <sheet name="LCR" sheetId="7" r:id="rId5"/>
    <sheet name="ACCOUNTING" sheetId="14" r:id="rId6"/>
    <sheet name="MTO" sheetId="5" r:id="rId7"/>
    <sheet name="ASSESSOR" sheetId="12" r:id="rId8"/>
    <sheet name="ENGINEERING" sheetId="19" r:id="rId9"/>
    <sheet name="D.A." sheetId="21" r:id="rId10"/>
    <sheet name="MSWDO" sheetId="15" r:id="rId11"/>
    <sheet name="LDRRMO" sheetId="4" r:id="rId12"/>
    <sheet name="RHU" sheetId="20" r:id="rId13"/>
    <sheet name="MARKET" sheetId="17" r:id="rId14"/>
    <sheet name="HRMO" sheetId="10" r:id="rId15"/>
    <sheet name="DILG" sheetId="9" r:id="rId16"/>
    <sheet name="PNP" sheetId="6" r:id="rId17"/>
    <sheet name="Form 4b - APP Summary" sheetId="2" r:id="rId18"/>
  </sheets>
  <definedNames>
    <definedName name="_xlnm.Print_Area" localSheetId="17">'Form 4b - APP Summary'!$A$1:$C$32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7" l="1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12" i="17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2" i="4"/>
  <c r="C68" i="21"/>
  <c r="C67" i="21"/>
  <c r="C66" i="21"/>
  <c r="C65" i="21"/>
  <c r="C64" i="21"/>
  <c r="C63" i="21"/>
  <c r="C62" i="21"/>
  <c r="C61" i="21"/>
  <c r="C60" i="21"/>
  <c r="C59" i="21"/>
  <c r="C58" i="21"/>
  <c r="C57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F57" i="10" l="1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88" i="17" l="1"/>
  <c r="F108" i="4" l="1"/>
  <c r="F69" i="9" l="1"/>
  <c r="C13" i="15" l="1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12" i="15"/>
  <c r="F70" i="15"/>
  <c r="F104" i="20" l="1"/>
  <c r="N43" i="6" l="1"/>
  <c r="L43" i="6"/>
  <c r="J43" i="6"/>
  <c r="H43" i="6"/>
  <c r="F43" i="6" s="1"/>
  <c r="H42" i="6"/>
  <c r="F42" i="6" s="1"/>
  <c r="N41" i="6"/>
  <c r="L41" i="6"/>
  <c r="J41" i="6"/>
  <c r="H41" i="6"/>
  <c r="N40" i="6"/>
  <c r="L40" i="6"/>
  <c r="J40" i="6"/>
  <c r="H40" i="6"/>
  <c r="N39" i="6"/>
  <c r="L39" i="6"/>
  <c r="J39" i="6"/>
  <c r="H39" i="6"/>
  <c r="N38" i="6"/>
  <c r="L38" i="6"/>
  <c r="J38" i="6"/>
  <c r="H38" i="6"/>
  <c r="D38" i="6"/>
  <c r="N37" i="6"/>
  <c r="L37" i="6"/>
  <c r="J37" i="6"/>
  <c r="H37" i="6"/>
  <c r="N36" i="6"/>
  <c r="L36" i="6"/>
  <c r="J36" i="6"/>
  <c r="H36" i="6"/>
  <c r="N35" i="6"/>
  <c r="L35" i="6"/>
  <c r="J35" i="6"/>
  <c r="H35" i="6"/>
  <c r="N34" i="6"/>
  <c r="L34" i="6"/>
  <c r="J34" i="6"/>
  <c r="H34" i="6"/>
  <c r="N33" i="6"/>
  <c r="L33" i="6"/>
  <c r="J33" i="6"/>
  <c r="H33" i="6"/>
  <c r="N32" i="6"/>
  <c r="L32" i="6"/>
  <c r="J32" i="6"/>
  <c r="H32" i="6"/>
  <c r="N31" i="6"/>
  <c r="L31" i="6"/>
  <c r="J31" i="6"/>
  <c r="H31" i="6"/>
  <c r="D31" i="6"/>
  <c r="N30" i="6"/>
  <c r="L30" i="6"/>
  <c r="J30" i="6"/>
  <c r="H30" i="6"/>
  <c r="N29" i="6"/>
  <c r="L29" i="6"/>
  <c r="J29" i="6"/>
  <c r="H29" i="6"/>
  <c r="D29" i="6"/>
  <c r="N28" i="6"/>
  <c r="L28" i="6"/>
  <c r="J28" i="6"/>
  <c r="H28" i="6"/>
  <c r="N27" i="6"/>
  <c r="L27" i="6"/>
  <c r="J27" i="6"/>
  <c r="H27" i="6"/>
  <c r="F27" i="6" s="1"/>
  <c r="D27" i="6"/>
  <c r="N26" i="6"/>
  <c r="L26" i="6"/>
  <c r="J26" i="6"/>
  <c r="F26" i="6" s="1"/>
  <c r="H26" i="6"/>
  <c r="N25" i="6"/>
  <c r="L25" i="6"/>
  <c r="J25" i="6"/>
  <c r="H25" i="6"/>
  <c r="N24" i="6"/>
  <c r="L24" i="6"/>
  <c r="J24" i="6"/>
  <c r="H24" i="6"/>
  <c r="N23" i="6"/>
  <c r="L23" i="6"/>
  <c r="J23" i="6"/>
  <c r="H23" i="6"/>
  <c r="N22" i="6"/>
  <c r="L22" i="6"/>
  <c r="J22" i="6"/>
  <c r="H22" i="6"/>
  <c r="N21" i="6"/>
  <c r="L21" i="6"/>
  <c r="J21" i="6"/>
  <c r="H21" i="6"/>
  <c r="N20" i="6"/>
  <c r="L20" i="6"/>
  <c r="J20" i="6"/>
  <c r="H20" i="6"/>
  <c r="N19" i="6"/>
  <c r="L19" i="6"/>
  <c r="J19" i="6"/>
  <c r="H19" i="6"/>
  <c r="D19" i="6"/>
  <c r="N18" i="6"/>
  <c r="L18" i="6"/>
  <c r="J18" i="6"/>
  <c r="H18" i="6"/>
  <c r="D18" i="6"/>
  <c r="N17" i="6"/>
  <c r="L17" i="6"/>
  <c r="J17" i="6"/>
  <c r="H17" i="6"/>
  <c r="D17" i="6"/>
  <c r="N16" i="6"/>
  <c r="L16" i="6"/>
  <c r="J16" i="6"/>
  <c r="H16" i="6"/>
  <c r="D16" i="6"/>
  <c r="N15" i="6"/>
  <c r="L15" i="6"/>
  <c r="J15" i="6"/>
  <c r="H15" i="6"/>
  <c r="N14" i="6"/>
  <c r="L14" i="6"/>
  <c r="J14" i="6"/>
  <c r="H14" i="6"/>
  <c r="N13" i="6"/>
  <c r="L13" i="6"/>
  <c r="J13" i="6"/>
  <c r="H13" i="6"/>
  <c r="N12" i="6"/>
  <c r="L12" i="6"/>
  <c r="J12" i="6"/>
  <c r="F12" i="6" s="1"/>
  <c r="H12" i="6"/>
  <c r="D12" i="6"/>
  <c r="F29" i="6" l="1"/>
  <c r="F30" i="6"/>
  <c r="F35" i="6"/>
  <c r="F36" i="6"/>
  <c r="F14" i="6"/>
  <c r="F15" i="6"/>
  <c r="F19" i="6"/>
  <c r="F20" i="6"/>
  <c r="F22" i="6"/>
  <c r="F23" i="6"/>
  <c r="F24" i="6"/>
  <c r="F31" i="6"/>
  <c r="F38" i="6"/>
  <c r="F39" i="6"/>
  <c r="F40" i="6"/>
  <c r="F41" i="6"/>
  <c r="F13" i="6"/>
  <c r="F18" i="6"/>
  <c r="F28" i="6"/>
  <c r="F37" i="6"/>
  <c r="F21" i="6"/>
  <c r="F16" i="6"/>
  <c r="F25" i="6"/>
  <c r="F17" i="6"/>
  <c r="F32" i="6"/>
  <c r="F33" i="6"/>
  <c r="F34" i="6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3" i="8"/>
  <c r="C14" i="8"/>
  <c r="C15" i="8"/>
  <c r="C16" i="8"/>
  <c r="C17" i="8"/>
  <c r="C18" i="8"/>
  <c r="C19" i="8"/>
  <c r="C20" i="8"/>
  <c r="C21" i="8"/>
  <c r="C22" i="8"/>
  <c r="C12" i="8"/>
  <c r="F129" i="8"/>
  <c r="F68" i="14" l="1"/>
  <c r="C16" i="14"/>
  <c r="L16" i="14" s="1"/>
  <c r="C17" i="14"/>
  <c r="L17" i="14" s="1"/>
  <c r="C18" i="14"/>
  <c r="L18" i="14" s="1"/>
  <c r="C19" i="14"/>
  <c r="L19" i="14" s="1"/>
  <c r="C20" i="14"/>
  <c r="L20" i="14" s="1"/>
  <c r="C21" i="14"/>
  <c r="L21" i="14" s="1"/>
  <c r="C22" i="14"/>
  <c r="L22" i="14" s="1"/>
  <c r="C23" i="14"/>
  <c r="L23" i="14" s="1"/>
  <c r="C24" i="14"/>
  <c r="L24" i="14" s="1"/>
  <c r="C25" i="14"/>
  <c r="L25" i="14" s="1"/>
  <c r="C26" i="14"/>
  <c r="L26" i="14" s="1"/>
  <c r="C27" i="14"/>
  <c r="L27" i="14" s="1"/>
  <c r="C28" i="14"/>
  <c r="L28" i="14" s="1"/>
  <c r="C29" i="14"/>
  <c r="L29" i="14" s="1"/>
  <c r="C30" i="14"/>
  <c r="L30" i="14" s="1"/>
  <c r="C31" i="14"/>
  <c r="L31" i="14" s="1"/>
  <c r="C32" i="14"/>
  <c r="L32" i="14" s="1"/>
  <c r="C33" i="14"/>
  <c r="L33" i="14" s="1"/>
  <c r="C34" i="14"/>
  <c r="L34" i="14" s="1"/>
  <c r="C35" i="14"/>
  <c r="L35" i="14" s="1"/>
  <c r="C36" i="14"/>
  <c r="L36" i="14" s="1"/>
  <c r="C37" i="14"/>
  <c r="L37" i="14" s="1"/>
  <c r="C38" i="14"/>
  <c r="L38" i="14" s="1"/>
  <c r="C39" i="14"/>
  <c r="L39" i="14" s="1"/>
  <c r="C40" i="14"/>
  <c r="L40" i="14" s="1"/>
  <c r="C41" i="14"/>
  <c r="L41" i="14" s="1"/>
  <c r="C42" i="14"/>
  <c r="L42" i="14" s="1"/>
  <c r="C43" i="14"/>
  <c r="L43" i="14" s="1"/>
  <c r="C44" i="14"/>
  <c r="L44" i="14" s="1"/>
  <c r="C45" i="14"/>
  <c r="L45" i="14" s="1"/>
  <c r="C46" i="14"/>
  <c r="L46" i="14" s="1"/>
  <c r="C47" i="14"/>
  <c r="L47" i="14" s="1"/>
  <c r="C48" i="14"/>
  <c r="L48" i="14" s="1"/>
  <c r="C49" i="14"/>
  <c r="L49" i="14" s="1"/>
  <c r="C50" i="14"/>
  <c r="L50" i="14" s="1"/>
  <c r="C51" i="14"/>
  <c r="L51" i="14" s="1"/>
  <c r="C52" i="14"/>
  <c r="L52" i="14" s="1"/>
  <c r="C53" i="14"/>
  <c r="L53" i="14" s="1"/>
  <c r="C54" i="14"/>
  <c r="L54" i="14" s="1"/>
  <c r="C55" i="14"/>
  <c r="L55" i="14" s="1"/>
  <c r="C56" i="14"/>
  <c r="L56" i="14" s="1"/>
  <c r="C57" i="14"/>
  <c r="L57" i="14" s="1"/>
  <c r="C58" i="14"/>
  <c r="L58" i="14" s="1"/>
  <c r="C59" i="14"/>
  <c r="L59" i="14" s="1"/>
  <c r="C60" i="14"/>
  <c r="L60" i="14" s="1"/>
  <c r="C61" i="14"/>
  <c r="L61" i="14" s="1"/>
  <c r="C62" i="14"/>
  <c r="L62" i="14" s="1"/>
  <c r="C63" i="14"/>
  <c r="L63" i="14" s="1"/>
  <c r="C64" i="14"/>
  <c r="L64" i="14" s="1"/>
  <c r="C65" i="14"/>
  <c r="L65" i="14" s="1"/>
  <c r="C66" i="14"/>
  <c r="L66" i="14" s="1"/>
  <c r="C67" i="14"/>
  <c r="L67" i="14" s="1"/>
  <c r="H13" i="14"/>
  <c r="C13" i="14"/>
  <c r="L13" i="14" s="1"/>
  <c r="C14" i="14"/>
  <c r="H14" i="14" s="1"/>
  <c r="C15" i="14"/>
  <c r="H15" i="14" s="1"/>
  <c r="C12" i="14"/>
  <c r="L12" i="14" s="1"/>
  <c r="H67" i="14" l="1"/>
  <c r="H63" i="14"/>
  <c r="H59" i="14"/>
  <c r="H55" i="14"/>
  <c r="H51" i="14"/>
  <c r="H47" i="14"/>
  <c r="H43" i="14"/>
  <c r="H39" i="14"/>
  <c r="H35" i="14"/>
  <c r="H31" i="14"/>
  <c r="H27" i="14"/>
  <c r="H23" i="14"/>
  <c r="H19" i="14"/>
  <c r="H12" i="14"/>
  <c r="L15" i="14"/>
  <c r="H66" i="14"/>
  <c r="H62" i="14"/>
  <c r="H58" i="14"/>
  <c r="H54" i="14"/>
  <c r="H50" i="14"/>
  <c r="H46" i="14"/>
  <c r="H42" i="14"/>
  <c r="H38" i="14"/>
  <c r="H34" i="14"/>
  <c r="H30" i="14"/>
  <c r="H26" i="14"/>
  <c r="H22" i="14"/>
  <c r="H18" i="14"/>
  <c r="H65" i="14"/>
  <c r="H61" i="14"/>
  <c r="H57" i="14"/>
  <c r="H53" i="14"/>
  <c r="H49" i="14"/>
  <c r="H45" i="14"/>
  <c r="H41" i="14"/>
  <c r="H37" i="14"/>
  <c r="H33" i="14"/>
  <c r="H29" i="14"/>
  <c r="H25" i="14"/>
  <c r="H21" i="14"/>
  <c r="H17" i="14"/>
  <c r="L14" i="14"/>
  <c r="H64" i="14"/>
  <c r="H60" i="14"/>
  <c r="H56" i="14"/>
  <c r="H52" i="14"/>
  <c r="H48" i="14"/>
  <c r="H44" i="14"/>
  <c r="H40" i="14"/>
  <c r="H36" i="14"/>
  <c r="H32" i="14"/>
  <c r="H28" i="14"/>
  <c r="H24" i="14"/>
  <c r="H20" i="14"/>
  <c r="H16" i="14"/>
  <c r="C136" i="13" l="1"/>
  <c r="C135" i="13"/>
  <c r="C134" i="13"/>
  <c r="C133" i="13"/>
  <c r="C132" i="13"/>
  <c r="C131" i="13"/>
  <c r="C130" i="13"/>
  <c r="C129" i="13"/>
  <c r="C128" i="13"/>
  <c r="C127" i="13"/>
  <c r="C126" i="13"/>
  <c r="C125" i="13"/>
  <c r="C124" i="13"/>
  <c r="C123" i="13"/>
  <c r="C122" i="13"/>
  <c r="C121" i="13"/>
  <c r="C120" i="13"/>
  <c r="C119" i="13"/>
  <c r="C118" i="13"/>
  <c r="C117" i="13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F42" i="19" l="1"/>
  <c r="H42" i="19"/>
  <c r="J42" i="19"/>
  <c r="L4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12" i="19"/>
  <c r="C30" i="12" l="1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12" i="12"/>
  <c r="F58" i="1" l="1"/>
  <c r="C56" i="1"/>
  <c r="C57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12" i="1"/>
  <c r="H67" i="3" l="1"/>
  <c r="L67" i="3"/>
  <c r="F67" i="3"/>
  <c r="C62" i="3"/>
  <c r="L62" i="3" s="1"/>
  <c r="C66" i="3"/>
  <c r="L66" i="3" s="1"/>
  <c r="F66" i="3"/>
  <c r="F65" i="3"/>
  <c r="C65" i="3" s="1"/>
  <c r="F64" i="3"/>
  <c r="C64" i="3" s="1"/>
  <c r="F63" i="3"/>
  <c r="C63" i="3" s="1"/>
  <c r="F62" i="3"/>
  <c r="F61" i="3"/>
  <c r="C61" i="3" s="1"/>
  <c r="F60" i="3"/>
  <c r="C60" i="3" s="1"/>
  <c r="F59" i="3"/>
  <c r="C59" i="3" s="1"/>
  <c r="F58" i="3"/>
  <c r="C58" i="3" s="1"/>
  <c r="F57" i="3"/>
  <c r="C57" i="3" s="1"/>
  <c r="F56" i="3"/>
  <c r="C56" i="3" s="1"/>
  <c r="F55" i="3"/>
  <c r="C55" i="3" s="1"/>
  <c r="F54" i="3"/>
  <c r="C54" i="3" s="1"/>
  <c r="F53" i="3"/>
  <c r="C53" i="3" s="1"/>
  <c r="F52" i="3"/>
  <c r="C52" i="3" s="1"/>
  <c r="F51" i="3"/>
  <c r="C39" i="3"/>
  <c r="H39" i="3" s="1"/>
  <c r="C43" i="3"/>
  <c r="H43" i="3" s="1"/>
  <c r="C44" i="3"/>
  <c r="H44" i="3" s="1"/>
  <c r="C47" i="3"/>
  <c r="H47" i="3" s="1"/>
  <c r="C48" i="3"/>
  <c r="H48" i="3" s="1"/>
  <c r="F50" i="3"/>
  <c r="C50" i="3" s="1"/>
  <c r="L50" i="3" s="1"/>
  <c r="F49" i="3"/>
  <c r="C49" i="3" s="1"/>
  <c r="L49" i="3" s="1"/>
  <c r="F48" i="3"/>
  <c r="F47" i="3"/>
  <c r="F46" i="3"/>
  <c r="C46" i="3" s="1"/>
  <c r="L46" i="3" s="1"/>
  <c r="F45" i="3"/>
  <c r="C45" i="3" s="1"/>
  <c r="L45" i="3" s="1"/>
  <c r="F44" i="3"/>
  <c r="F42" i="3"/>
  <c r="C42" i="3" s="1"/>
  <c r="L42" i="3" s="1"/>
  <c r="F41" i="3"/>
  <c r="C41" i="3" s="1"/>
  <c r="L41" i="3" s="1"/>
  <c r="F40" i="3"/>
  <c r="C40" i="3" s="1"/>
  <c r="H40" i="3" s="1"/>
  <c r="F38" i="3"/>
  <c r="C38" i="3" s="1"/>
  <c r="L38" i="3" s="1"/>
  <c r="F37" i="3"/>
  <c r="C37" i="3" s="1"/>
  <c r="L37" i="3" s="1"/>
  <c r="F36" i="3"/>
  <c r="C36" i="3" s="1"/>
  <c r="H36" i="3" s="1"/>
  <c r="F35" i="3"/>
  <c r="C35" i="3" s="1"/>
  <c r="H35" i="3" s="1"/>
  <c r="F34" i="3"/>
  <c r="C34" i="3" s="1"/>
  <c r="L34" i="3" s="1"/>
  <c r="F33" i="3"/>
  <c r="C33" i="3" s="1"/>
  <c r="L33" i="3" s="1"/>
  <c r="F32" i="3"/>
  <c r="C32" i="3" s="1"/>
  <c r="H32" i="3" s="1"/>
  <c r="F31" i="3"/>
  <c r="C31" i="3" s="1"/>
  <c r="H31" i="3" s="1"/>
  <c r="F30" i="3"/>
  <c r="C30" i="3" s="1"/>
  <c r="L30" i="3" s="1"/>
  <c r="F29" i="3"/>
  <c r="C29" i="3" s="1"/>
  <c r="L29" i="3" s="1"/>
  <c r="F28" i="3"/>
  <c r="C28" i="3" s="1"/>
  <c r="H28" i="3" s="1"/>
  <c r="F27" i="3"/>
  <c r="C27" i="3" s="1"/>
  <c r="H27" i="3" s="1"/>
  <c r="F26" i="3"/>
  <c r="C26" i="3" s="1"/>
  <c r="L26" i="3" s="1"/>
  <c r="F25" i="3"/>
  <c r="C25" i="3" s="1"/>
  <c r="L25" i="3" s="1"/>
  <c r="F24" i="3"/>
  <c r="C24" i="3" s="1"/>
  <c r="H24" i="3" s="1"/>
  <c r="F23" i="3"/>
  <c r="C23" i="3" s="1"/>
  <c r="H23" i="3" s="1"/>
  <c r="F22" i="3"/>
  <c r="C22" i="3" s="1"/>
  <c r="L22" i="3" s="1"/>
  <c r="F21" i="3"/>
  <c r="C21" i="3" s="1"/>
  <c r="L21" i="3" s="1"/>
  <c r="C16" i="3"/>
  <c r="L16" i="3" s="1"/>
  <c r="C20" i="3"/>
  <c r="L20" i="3" s="1"/>
  <c r="F20" i="3"/>
  <c r="F19" i="3"/>
  <c r="C19" i="3" s="1"/>
  <c r="F18" i="3"/>
  <c r="C18" i="3" s="1"/>
  <c r="F17" i="3"/>
  <c r="C17" i="3" s="1"/>
  <c r="F16" i="3"/>
  <c r="F15" i="3"/>
  <c r="C15" i="3" s="1"/>
  <c r="F14" i="3"/>
  <c r="C14" i="3" s="1"/>
  <c r="F13" i="3"/>
  <c r="C13" i="3" s="1"/>
  <c r="F12" i="3"/>
  <c r="C12" i="3" s="1"/>
  <c r="L14" i="3" l="1"/>
  <c r="H14" i="3"/>
  <c r="L53" i="3"/>
  <c r="H53" i="3"/>
  <c r="L57" i="3"/>
  <c r="H57" i="3"/>
  <c r="L61" i="3"/>
  <c r="H61" i="3"/>
  <c r="L65" i="3"/>
  <c r="H65" i="3"/>
  <c r="L15" i="3"/>
  <c r="H15" i="3"/>
  <c r="L54" i="3"/>
  <c r="H54" i="3"/>
  <c r="L58" i="3"/>
  <c r="H58" i="3"/>
  <c r="L19" i="3"/>
  <c r="H19" i="3"/>
  <c r="H12" i="3"/>
  <c r="L12" i="3"/>
  <c r="L55" i="3"/>
  <c r="H55" i="3"/>
  <c r="L59" i="3"/>
  <c r="H59" i="3"/>
  <c r="L63" i="3"/>
  <c r="H63" i="3"/>
  <c r="L18" i="3"/>
  <c r="H18" i="3"/>
  <c r="L13" i="3"/>
  <c r="H13" i="3"/>
  <c r="L17" i="3"/>
  <c r="H17" i="3"/>
  <c r="L52" i="3"/>
  <c r="H52" i="3"/>
  <c r="L56" i="3"/>
  <c r="H56" i="3"/>
  <c r="L60" i="3"/>
  <c r="H60" i="3"/>
  <c r="L64" i="3"/>
  <c r="H64" i="3"/>
  <c r="H66" i="3"/>
  <c r="H62" i="3"/>
  <c r="H20" i="3"/>
  <c r="H16" i="3"/>
  <c r="C51" i="3"/>
  <c r="H50" i="3"/>
  <c r="H46" i="3"/>
  <c r="H42" i="3"/>
  <c r="H38" i="3"/>
  <c r="H34" i="3"/>
  <c r="H30" i="3"/>
  <c r="H26" i="3"/>
  <c r="H22" i="3"/>
  <c r="L48" i="3"/>
  <c r="L44" i="3"/>
  <c r="L40" i="3"/>
  <c r="L36" i="3"/>
  <c r="L32" i="3"/>
  <c r="L28" i="3"/>
  <c r="L24" i="3"/>
  <c r="H49" i="3"/>
  <c r="H45" i="3"/>
  <c r="H41" i="3"/>
  <c r="H37" i="3"/>
  <c r="H33" i="3"/>
  <c r="H29" i="3"/>
  <c r="H25" i="3"/>
  <c r="H21" i="3"/>
  <c r="L47" i="3"/>
  <c r="L43" i="3"/>
  <c r="L39" i="3"/>
  <c r="L35" i="3"/>
  <c r="L31" i="3"/>
  <c r="L27" i="3"/>
  <c r="L23" i="3"/>
  <c r="L51" i="3" l="1"/>
  <c r="H51" i="3"/>
  <c r="H70" i="7" l="1"/>
  <c r="C67" i="7"/>
  <c r="H67" i="7" s="1"/>
  <c r="C68" i="7"/>
  <c r="H68" i="7" s="1"/>
  <c r="C69" i="7"/>
  <c r="H69" i="7" s="1"/>
  <c r="C70" i="7"/>
  <c r="C71" i="7"/>
  <c r="H71" i="7" s="1"/>
  <c r="H50" i="7"/>
  <c r="H54" i="7"/>
  <c r="H58" i="7"/>
  <c r="H62" i="7"/>
  <c r="H66" i="7"/>
  <c r="C50" i="7"/>
  <c r="L50" i="7" s="1"/>
  <c r="C51" i="7"/>
  <c r="H51" i="7" s="1"/>
  <c r="C52" i="7"/>
  <c r="L52" i="7" s="1"/>
  <c r="C53" i="7"/>
  <c r="L53" i="7" s="1"/>
  <c r="C54" i="7"/>
  <c r="L54" i="7" s="1"/>
  <c r="C55" i="7"/>
  <c r="H55" i="7" s="1"/>
  <c r="C56" i="7"/>
  <c r="L56" i="7" s="1"/>
  <c r="C57" i="7"/>
  <c r="L57" i="7" s="1"/>
  <c r="C58" i="7"/>
  <c r="L58" i="7" s="1"/>
  <c r="C59" i="7"/>
  <c r="H59" i="7" s="1"/>
  <c r="C60" i="7"/>
  <c r="L60" i="7" s="1"/>
  <c r="C61" i="7"/>
  <c r="L61" i="7" s="1"/>
  <c r="C62" i="7"/>
  <c r="L62" i="7" s="1"/>
  <c r="C63" i="7"/>
  <c r="H63" i="7" s="1"/>
  <c r="C64" i="7"/>
  <c r="L64" i="7" s="1"/>
  <c r="C65" i="7"/>
  <c r="L65" i="7" s="1"/>
  <c r="C66" i="7"/>
  <c r="L66" i="7" s="1"/>
  <c r="C49" i="7"/>
  <c r="L49" i="7" s="1"/>
  <c r="C32" i="7"/>
  <c r="L32" i="7" s="1"/>
  <c r="C33" i="7"/>
  <c r="L33" i="7" s="1"/>
  <c r="C34" i="7"/>
  <c r="L34" i="7" s="1"/>
  <c r="C35" i="7"/>
  <c r="L35" i="7" s="1"/>
  <c r="C36" i="7"/>
  <c r="L36" i="7" s="1"/>
  <c r="C37" i="7"/>
  <c r="L37" i="7" s="1"/>
  <c r="C38" i="7"/>
  <c r="L38" i="7" s="1"/>
  <c r="C39" i="7"/>
  <c r="L39" i="7" s="1"/>
  <c r="C40" i="7"/>
  <c r="L40" i="7" s="1"/>
  <c r="C41" i="7"/>
  <c r="L41" i="7" s="1"/>
  <c r="C42" i="7"/>
  <c r="L42" i="7" s="1"/>
  <c r="C43" i="7"/>
  <c r="H43" i="7" s="1"/>
  <c r="C44" i="7"/>
  <c r="L44" i="7" s="1"/>
  <c r="C45" i="7"/>
  <c r="L45" i="7" s="1"/>
  <c r="C46" i="7"/>
  <c r="L46" i="7" s="1"/>
  <c r="C47" i="7"/>
  <c r="L47" i="7" s="1"/>
  <c r="C13" i="7"/>
  <c r="L13" i="7" s="1"/>
  <c r="C14" i="7"/>
  <c r="L14" i="7" s="1"/>
  <c r="C15" i="7"/>
  <c r="L15" i="7" s="1"/>
  <c r="C16" i="7"/>
  <c r="L16" i="7" s="1"/>
  <c r="C17" i="7"/>
  <c r="L17" i="7" s="1"/>
  <c r="C18" i="7"/>
  <c r="L18" i="7" s="1"/>
  <c r="C19" i="7"/>
  <c r="L19" i="7" s="1"/>
  <c r="C20" i="7"/>
  <c r="L20" i="7" s="1"/>
  <c r="C21" i="7"/>
  <c r="L21" i="7" s="1"/>
  <c r="C22" i="7"/>
  <c r="L22" i="7" s="1"/>
  <c r="C23" i="7"/>
  <c r="L23" i="7" s="1"/>
  <c r="C24" i="7"/>
  <c r="H24" i="7" s="1"/>
  <c r="C25" i="7"/>
  <c r="L25" i="7" s="1"/>
  <c r="C26" i="7"/>
  <c r="L26" i="7" s="1"/>
  <c r="C27" i="7"/>
  <c r="L27" i="7" s="1"/>
  <c r="C28" i="7"/>
  <c r="L28" i="7" s="1"/>
  <c r="C29" i="7"/>
  <c r="L29" i="7" s="1"/>
  <c r="C30" i="7"/>
  <c r="L30" i="7" s="1"/>
  <c r="C31" i="7"/>
  <c r="L31" i="7" s="1"/>
  <c r="C12" i="7"/>
  <c r="L12" i="7" s="1"/>
  <c r="H12" i="7" l="1"/>
  <c r="H20" i="7"/>
  <c r="L24" i="7"/>
  <c r="H35" i="7"/>
  <c r="L43" i="7"/>
  <c r="L59" i="7"/>
  <c r="H31" i="7"/>
  <c r="H27" i="7"/>
  <c r="H23" i="7"/>
  <c r="H19" i="7"/>
  <c r="H15" i="7"/>
  <c r="H46" i="7"/>
  <c r="H42" i="7"/>
  <c r="H38" i="7"/>
  <c r="H34" i="7"/>
  <c r="H65" i="7"/>
  <c r="H61" i="7"/>
  <c r="H57" i="7"/>
  <c r="H53" i="7"/>
  <c r="H16" i="7"/>
  <c r="H47" i="7"/>
  <c r="L51" i="7"/>
  <c r="H30" i="7"/>
  <c r="H26" i="7"/>
  <c r="H22" i="7"/>
  <c r="H18" i="7"/>
  <c r="H14" i="7"/>
  <c r="H45" i="7"/>
  <c r="H41" i="7"/>
  <c r="H37" i="7"/>
  <c r="H33" i="7"/>
  <c r="H49" i="7"/>
  <c r="H64" i="7"/>
  <c r="H60" i="7"/>
  <c r="H56" i="7"/>
  <c r="H52" i="7"/>
  <c r="H28" i="7"/>
  <c r="H39" i="7"/>
  <c r="L63" i="7"/>
  <c r="L55" i="7"/>
  <c r="H29" i="7"/>
  <c r="H25" i="7"/>
  <c r="H21" i="7"/>
  <c r="H17" i="7"/>
  <c r="H13" i="7"/>
  <c r="H44" i="7"/>
  <c r="H40" i="7"/>
  <c r="H36" i="7"/>
  <c r="H32" i="7"/>
  <c r="C101" i="5"/>
  <c r="C102" i="5"/>
  <c r="C103" i="5"/>
  <c r="C104" i="5"/>
  <c r="C105" i="5"/>
  <c r="C106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84" i="5"/>
  <c r="C85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12" i="5"/>
  <c r="F69" i="21" l="1"/>
  <c r="O85" i="20" l="1"/>
  <c r="O78" i="20"/>
  <c r="O75" i="20"/>
  <c r="O69" i="20"/>
  <c r="O66" i="20"/>
  <c r="O64" i="20"/>
  <c r="O60" i="20"/>
  <c r="O56" i="20"/>
  <c r="O54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45" i="20"/>
  <c r="O46" i="20"/>
  <c r="O47" i="20"/>
  <c r="O48" i="20"/>
  <c r="O49" i="20"/>
  <c r="O50" i="20"/>
  <c r="O51" i="20"/>
  <c r="O52" i="20"/>
  <c r="O53" i="20"/>
  <c r="O59" i="20"/>
  <c r="O63" i="20"/>
  <c r="O65" i="20"/>
  <c r="O68" i="20"/>
  <c r="O72" i="20"/>
  <c r="O73" i="20"/>
  <c r="O74" i="20"/>
  <c r="O77" i="20"/>
  <c r="O79" i="20"/>
  <c r="O82" i="20"/>
  <c r="O84" i="20"/>
  <c r="O88" i="20"/>
  <c r="O89" i="20"/>
  <c r="N104" i="20"/>
  <c r="H104" i="20"/>
  <c r="O87" i="20"/>
  <c r="O86" i="20"/>
  <c r="O83" i="20"/>
  <c r="O81" i="20"/>
  <c r="O80" i="20"/>
  <c r="O76" i="20"/>
  <c r="O71" i="20"/>
  <c r="O70" i="20"/>
  <c r="O67" i="20"/>
  <c r="O58" i="20"/>
  <c r="O57" i="20"/>
  <c r="O55" i="20"/>
  <c r="O62" i="20" l="1"/>
  <c r="O61" i="20"/>
  <c r="L104" i="20"/>
  <c r="H108" i="4" l="1"/>
  <c r="L70" i="15"/>
  <c r="H70" i="15"/>
  <c r="L52" i="12" l="1"/>
  <c r="H52" i="12"/>
  <c r="N107" i="5"/>
  <c r="L107" i="5"/>
  <c r="J107" i="5"/>
  <c r="H107" i="5"/>
  <c r="H68" i="14"/>
  <c r="L72" i="7"/>
  <c r="H72" i="7"/>
  <c r="L58" i="1"/>
  <c r="H58" i="1"/>
  <c r="L129" i="8"/>
  <c r="H129" i="8"/>
  <c r="H137" i="13"/>
  <c r="L137" i="13"/>
  <c r="L68" i="14" l="1"/>
  <c r="F137" i="13" l="1"/>
  <c r="F52" i="12" l="1"/>
  <c r="F58" i="10"/>
  <c r="F72" i="7" l="1"/>
  <c r="N44" i="6" l="1"/>
  <c r="L44" i="6"/>
  <c r="J44" i="6"/>
  <c r="H44" i="6"/>
  <c r="F44" i="6"/>
  <c r="F107" i="5" l="1"/>
</calcChain>
</file>

<file path=xl/sharedStrings.xml><?xml version="1.0" encoding="utf-8"?>
<sst xmlns="http://schemas.openxmlformats.org/spreadsheetml/2006/main" count="2517" uniqueCount="1259">
  <si>
    <t>ANNUAL PROCUREMENT PLAN</t>
  </si>
  <si>
    <t>Plan Control No. ________________________</t>
  </si>
  <si>
    <t>Planned Amount</t>
  </si>
  <si>
    <t>Regular</t>
  </si>
  <si>
    <t>Contingency</t>
  </si>
  <si>
    <t>Total</t>
  </si>
  <si>
    <t>Date Submitted:</t>
  </si>
  <si>
    <t>Item No.</t>
  </si>
  <si>
    <t>Description</t>
  </si>
  <si>
    <t>Unit Cost</t>
  </si>
  <si>
    <t>Quantity</t>
  </si>
  <si>
    <t>Total Cost</t>
  </si>
  <si>
    <t>D I S T R I B U T I O N</t>
  </si>
  <si>
    <t>1st Quarter</t>
  </si>
  <si>
    <t>2nd Quarter</t>
  </si>
  <si>
    <t>3rd Quarter</t>
  </si>
  <si>
    <t>4th Quarter</t>
  </si>
  <si>
    <t>Qty.</t>
  </si>
  <si>
    <t>Amount</t>
  </si>
  <si>
    <t>TOTAL</t>
  </si>
  <si>
    <t>Summary by Office</t>
  </si>
  <si>
    <t>FDP Form 4b - Annual Procurement Plan or Procurement List, Summary</t>
  </si>
  <si>
    <t>Department</t>
  </si>
  <si>
    <t xml:space="preserve">  Head of Department / Office</t>
  </si>
  <si>
    <t>FDP Form 4a - Annual Procurement Plan or Procurement List, by Office or Department</t>
  </si>
  <si>
    <t>No.</t>
  </si>
  <si>
    <t>Page____of_____pages</t>
  </si>
  <si>
    <t>This is to certify that the above procurement plan is in accordance with the objective of this Office.</t>
  </si>
  <si>
    <t>Head of Department/Office</t>
  </si>
  <si>
    <t>Prepared By:</t>
  </si>
  <si>
    <t>Approved By:</t>
  </si>
  <si>
    <t>Head, BAC Secretariat</t>
  </si>
  <si>
    <t>Local Chief Executive</t>
  </si>
  <si>
    <t>Department/ Office: PNP</t>
  </si>
  <si>
    <t>Department/ Office: MPDC</t>
  </si>
  <si>
    <t>Toilet tissue 12 rolls/pack</t>
  </si>
  <si>
    <t>Staple wire standard #35</t>
  </si>
  <si>
    <t>Paper Clip Gem Type 33mm</t>
  </si>
  <si>
    <t>Tape, transparent (1")</t>
  </si>
  <si>
    <t>Advanced Book Paper Short (S-20)</t>
  </si>
  <si>
    <t>Advanced Book Paper Long (S-20)</t>
  </si>
  <si>
    <t>Ambi Pur</t>
  </si>
  <si>
    <t>Baygon Spray (big)</t>
  </si>
  <si>
    <t>Coffee mate creamer (450 grams)</t>
  </si>
  <si>
    <t>Correction pen (UNI) rolling ball metal tip</t>
  </si>
  <si>
    <t>Folder Long</t>
  </si>
  <si>
    <t>Glade Car Gel Freshener 280ml.</t>
  </si>
  <si>
    <t>Joy Dishwashing Liquid (250 ml)</t>
  </si>
  <si>
    <t>Kiwi Glass Cleaner w/ Pump (500ml)</t>
  </si>
  <si>
    <t>Masking Tape 1”</t>
  </si>
  <si>
    <t>Mighty Bond</t>
  </si>
  <si>
    <t>Nescafe Coffee 100 grams/pack</t>
  </si>
  <si>
    <t>Paper Fastener Plastic (Prince)</t>
  </si>
  <si>
    <t>Pencil (Mongol # 2)</t>
  </si>
  <si>
    <t>Toner (Gestetner) MP C2011 (Black)</t>
  </si>
  <si>
    <t>Toner (Gestetner) MP C2011 (Cyan)</t>
  </si>
  <si>
    <t>Toner (Gestetner) MP C2011 (Yellow)</t>
  </si>
  <si>
    <t>Toner (Gestetner) MP C2011 (Magenta)</t>
  </si>
  <si>
    <t>Pilot Pentel Pen (black)</t>
  </si>
  <si>
    <t>Pilot Pentel Pen (blue)</t>
  </si>
  <si>
    <t>Pilot Pentel Pen (red)</t>
  </si>
  <si>
    <t>Scissor (Maped)</t>
  </si>
  <si>
    <t>Sign pen (Energel) 0.5mm/0.7mm</t>
  </si>
  <si>
    <t>Stabilo Highlighter (yellow)</t>
  </si>
  <si>
    <t>Stabilo Highlighter (pink)</t>
  </si>
  <si>
    <t>Stabilo Highlighter (blue)</t>
  </si>
  <si>
    <t>Stapler wire remover</t>
  </si>
  <si>
    <t xml:space="preserve">Sugar </t>
  </si>
  <si>
    <t>Zonrox</t>
  </si>
  <si>
    <t>Mouse</t>
  </si>
  <si>
    <t>Broom - Tambo</t>
  </si>
  <si>
    <t>Rags All Cotton</t>
  </si>
  <si>
    <t>pcs</t>
  </si>
  <si>
    <t>pack</t>
  </si>
  <si>
    <t>boxes</t>
  </si>
  <si>
    <t>rolls</t>
  </si>
  <si>
    <t>reams</t>
  </si>
  <si>
    <t>bottle</t>
  </si>
  <si>
    <t>can</t>
  </si>
  <si>
    <t>box</t>
  </si>
  <si>
    <t>ENGR. EMETERIO E. LAROYA</t>
  </si>
  <si>
    <t>unit</t>
  </si>
  <si>
    <t>set</t>
  </si>
  <si>
    <t>Correction Tape</t>
  </si>
  <si>
    <t>Department/ Office: LDRRMO</t>
  </si>
  <si>
    <t>DR. JESUS G. CARDINEZ</t>
  </si>
  <si>
    <t>Advance Bond Long Subs. 20</t>
  </si>
  <si>
    <t>Advance Bond Short Subs. 20</t>
  </si>
  <si>
    <t>Advance Book Long Subs. 20</t>
  </si>
  <si>
    <t>Advance Book Short Subs. 20</t>
  </si>
  <si>
    <t>Advance Yellow Pad</t>
  </si>
  <si>
    <t>Book Paper (13x22) Subs. 20</t>
  </si>
  <si>
    <t>Book Paper A4</t>
  </si>
  <si>
    <t>Advance Book (11x17)</t>
  </si>
  <si>
    <t>Bond Paper Short (Colored)</t>
  </si>
  <si>
    <t>Canon PIXMA 810 Black</t>
  </si>
  <si>
    <t>Canon PIXMA 810 Colored</t>
  </si>
  <si>
    <t>Adding Machine Tape</t>
  </si>
  <si>
    <t>Brother BTD60BK</t>
  </si>
  <si>
    <t>Brother BT5000c</t>
  </si>
  <si>
    <t>Brother BT5000M</t>
  </si>
  <si>
    <t>Brother BT5000Y</t>
  </si>
  <si>
    <t>Brother Refill Ink (Black) 100ml</t>
  </si>
  <si>
    <t>Epson LQ-310 (ribbon)</t>
  </si>
  <si>
    <t>Casio DR-120Red/black ribbon cartridge</t>
  </si>
  <si>
    <t>fuji xerox toner cartridge</t>
  </si>
  <si>
    <t>Club Carbon Paper Blue</t>
  </si>
  <si>
    <t>Correction Tape Medium</t>
  </si>
  <si>
    <t>Elmers Glue</t>
  </si>
  <si>
    <t>File Folder Long 14pts</t>
  </si>
  <si>
    <t>File Folder Short 14pts</t>
  </si>
  <si>
    <t>File Folder Green Pressed Long</t>
  </si>
  <si>
    <t>HBW Highlighter</t>
  </si>
  <si>
    <t>Max Staple Wire</t>
  </si>
  <si>
    <t>Mongol Pencil</t>
  </si>
  <si>
    <t>binder clip 2"</t>
  </si>
  <si>
    <t>binder clip 1 1/2"</t>
  </si>
  <si>
    <t>Pay Envelope 500pcs./Box (4x7 1/12)</t>
  </si>
  <si>
    <t>Pilot Ballpen Blue</t>
  </si>
  <si>
    <t>Ballpen Pilot Black</t>
  </si>
  <si>
    <t>HBW ballpen black</t>
  </si>
  <si>
    <t>Pilot Fine Pentel Pen Black</t>
  </si>
  <si>
    <t>mouse</t>
  </si>
  <si>
    <t>mouse pad</t>
  </si>
  <si>
    <t xml:space="preserve">brown envelope long </t>
  </si>
  <si>
    <t>brown envelope short</t>
  </si>
  <si>
    <t>Record Book 300 Leaves</t>
  </si>
  <si>
    <t>Rubberband Small</t>
  </si>
  <si>
    <t>Rubberband Big</t>
  </si>
  <si>
    <t>daily time record x 500</t>
  </si>
  <si>
    <t>Scotch Tape #1</t>
  </si>
  <si>
    <t>Casio Ink Roller (IR-40T)</t>
  </si>
  <si>
    <t>Staedler Eraser Small</t>
  </si>
  <si>
    <t>Sign Pen Energel (box)</t>
  </si>
  <si>
    <t>Stamp Pad Ink Redstone 946ml</t>
  </si>
  <si>
    <t>white long business envelope</t>
  </si>
  <si>
    <t>sharp adding machine</t>
  </si>
  <si>
    <t>Calculator 12 digits Casio</t>
  </si>
  <si>
    <t>USB 64GB</t>
  </si>
  <si>
    <t>Energizer Battery AA</t>
  </si>
  <si>
    <t>Energizer Battery AAA</t>
  </si>
  <si>
    <t>Alcohol Cleene Ethyl Alcohol 500ml</t>
  </si>
  <si>
    <t>Baygon Mosquito Spray 500ml</t>
  </si>
  <si>
    <t>Coffeemate Creamer 500g</t>
  </si>
  <si>
    <t>Joy Dishwashing Liquid 250ml</t>
  </si>
  <si>
    <t>liquid handsoap lemon 220ml</t>
  </si>
  <si>
    <t>lysol (dsinfectant spray)</t>
  </si>
  <si>
    <t>facemask</t>
  </si>
  <si>
    <t>Nescafe 100g Classic</t>
  </si>
  <si>
    <t>Surf Powder 1 Kilo</t>
  </si>
  <si>
    <t>Scotch Brite Sponge</t>
  </si>
  <si>
    <t>Sanicare Tissue 3 Ply (12"S/Pack)</t>
  </si>
  <si>
    <t>Sugar White 1 Kilo</t>
  </si>
  <si>
    <t>Puncher</t>
  </si>
  <si>
    <t>Record Book 300 Pages</t>
  </si>
  <si>
    <t>Ruler</t>
  </si>
  <si>
    <t>Sign Pen Black</t>
  </si>
  <si>
    <t>Ink Stamp Pad</t>
  </si>
  <si>
    <t>Staple Remover</t>
  </si>
  <si>
    <t>Tape Transparent</t>
  </si>
  <si>
    <t>Toilet Tissue paper 2ply</t>
  </si>
  <si>
    <t>Mouse USB Connection Type</t>
  </si>
  <si>
    <t>calculator, compact, 12 digits</t>
  </si>
  <si>
    <t>flash drive 16 GB</t>
  </si>
  <si>
    <t>glue, all purpose 200 grams</t>
  </si>
  <si>
    <t>rubber band 70mm min (#18)</t>
  </si>
  <si>
    <t>tape Transparent 24mm</t>
  </si>
  <si>
    <t>stamp pad</t>
  </si>
  <si>
    <t>fastener, metal</t>
  </si>
  <si>
    <t>Paper Multi Purpose (A4)</t>
  </si>
  <si>
    <t>IMELDA T. SISON</t>
  </si>
  <si>
    <t>pc</t>
  </si>
  <si>
    <t>bot</t>
  </si>
  <si>
    <t>Advance bookpaper long subs 20</t>
  </si>
  <si>
    <t>Advance bookpaper short subs 20</t>
  </si>
  <si>
    <t>Advance bookpaper A4</t>
  </si>
  <si>
    <t>brown envelope long</t>
  </si>
  <si>
    <t>disposable face mask 50s/box</t>
  </si>
  <si>
    <t>business envelope white 10xx long</t>
  </si>
  <si>
    <t>safeguard liquid hand soap</t>
  </si>
  <si>
    <t>correction tape</t>
  </si>
  <si>
    <t>correction fluid magic touch</t>
  </si>
  <si>
    <t>double sided tape green with foam</t>
  </si>
  <si>
    <t>daily time records 50's</t>
  </si>
  <si>
    <t>EPSON L3110 003 black</t>
  </si>
  <si>
    <t>EPSON L3110 003 (M)</t>
  </si>
  <si>
    <t>EPSON L3110 003 (y)</t>
  </si>
  <si>
    <t>EPSON L3110 003 (c)</t>
  </si>
  <si>
    <t>file folder long 14pts</t>
  </si>
  <si>
    <t>file folder short 14pts</t>
  </si>
  <si>
    <t>HP 704</t>
  </si>
  <si>
    <t>USB flash drive 16gb</t>
  </si>
  <si>
    <t>mongol pencil</t>
  </si>
  <si>
    <t>scotch tape 1 inch</t>
  </si>
  <si>
    <t>scotch tape 2 inches</t>
  </si>
  <si>
    <t>magazine file carton</t>
  </si>
  <si>
    <t>paper fastener prince plastic colored</t>
  </si>
  <si>
    <t>pilot ballpen black</t>
  </si>
  <si>
    <t>pilot retractable ballpen black</t>
  </si>
  <si>
    <t>pilot retractable ballpen red</t>
  </si>
  <si>
    <t>record book 300 leaves</t>
  </si>
  <si>
    <t>record book official 500 leaves</t>
  </si>
  <si>
    <t>redstone paste 200g</t>
  </si>
  <si>
    <t>stabilo highlighter</t>
  </si>
  <si>
    <t>sign pen my gel .5 black</t>
  </si>
  <si>
    <t>scissor stainless maped</t>
  </si>
  <si>
    <t>stamp pad with ink</t>
  </si>
  <si>
    <t>max stapler heavy duty #35</t>
  </si>
  <si>
    <t>computer spare parts</t>
  </si>
  <si>
    <t>alcohol green cross 500ml 70%</t>
  </si>
  <si>
    <t>glade air freshener gel</t>
  </si>
  <si>
    <t>baygon mosquito spray 500ml waterbased</t>
  </si>
  <si>
    <t>coffeemate creamer 450/500g</t>
  </si>
  <si>
    <t>femme bathroom tissue 3ply 12/pack</t>
  </si>
  <si>
    <t>joy dishwashing liquid 800ml</t>
  </si>
  <si>
    <t>kiwi glass cleaner with pump</t>
  </si>
  <si>
    <t>nescafe classic</t>
  </si>
  <si>
    <t>surf powder 1kl</t>
  </si>
  <si>
    <t>scotch brite sponge</t>
  </si>
  <si>
    <t>brother DT 5000 (M)</t>
  </si>
  <si>
    <t>brother DT 5000 (y)</t>
  </si>
  <si>
    <t>brother DT 5000 (c)</t>
  </si>
  <si>
    <t>brother DT D60 black</t>
  </si>
  <si>
    <t>MF 102 BIRTH</t>
  </si>
  <si>
    <t>MF 103 DEATH</t>
  </si>
  <si>
    <t>MF 97 MARRIAGE</t>
  </si>
  <si>
    <t>MF 90 application of marriage Lic.</t>
  </si>
  <si>
    <t>Register of Birth</t>
  </si>
  <si>
    <t>Register of Marriage</t>
  </si>
  <si>
    <t>Register of Death</t>
  </si>
  <si>
    <t>External hard drive 1TB</t>
  </si>
  <si>
    <t>computer set</t>
  </si>
  <si>
    <t>SALUD D. PANIDA</t>
  </si>
  <si>
    <t>Department/ Office: LOCAL CIVIL REGISTRAR'S OFFICE</t>
  </si>
  <si>
    <t>Daily Time Record 50's</t>
  </si>
  <si>
    <t>HON. HEIDEE L. GANIGAN-CHUA</t>
  </si>
  <si>
    <t>cans</t>
  </si>
  <si>
    <t>bottles</t>
  </si>
  <si>
    <t>packs</t>
  </si>
  <si>
    <t>Department/ Office: DILG</t>
  </si>
  <si>
    <t>PCS</t>
  </si>
  <si>
    <t>BOX</t>
  </si>
  <si>
    <t>PC</t>
  </si>
  <si>
    <t>Department/ Office: Mayor's Office (HRMO)</t>
  </si>
  <si>
    <t>Province, City or Municipality: ASINGAN, PANGASINAN</t>
  </si>
  <si>
    <t>pcs.</t>
  </si>
  <si>
    <t>bots.</t>
  </si>
  <si>
    <t>RIZALINA C. AYING</t>
  </si>
  <si>
    <t>Alcohol, 70% 500ml</t>
  </si>
  <si>
    <t>Ballpen, Pilot</t>
  </si>
  <si>
    <t>Battery, AAA</t>
  </si>
  <si>
    <t>Book Paper long</t>
  </si>
  <si>
    <t>Boom Paper short</t>
  </si>
  <si>
    <t>Broom, Tambo</t>
  </si>
  <si>
    <t>Coffee Creamer, 450grams</t>
  </si>
  <si>
    <t>Coupon Colored Bond paper long</t>
  </si>
  <si>
    <t>Coupon colored bond paper short</t>
  </si>
  <si>
    <t>Coupon bond paper long,s20</t>
  </si>
  <si>
    <t>Coupon Bond paper short, s20</t>
  </si>
  <si>
    <t>Dish Washing Liquid soap, 250ml</t>
  </si>
  <si>
    <t>Drawing pencil</t>
  </si>
  <si>
    <t>Eraser</t>
  </si>
  <si>
    <t>Fastener, Plastic</t>
  </si>
  <si>
    <t>Multi purpose cleaner 500ml</t>
  </si>
  <si>
    <t>Folder long</t>
  </si>
  <si>
    <t>EDNA C. PADAYAO</t>
  </si>
  <si>
    <t>Glass cleaner 500ml</t>
  </si>
  <si>
    <t>ink cartridge, canon colored</t>
  </si>
  <si>
    <t>ink cartridge canon black</t>
  </si>
  <si>
    <t>Ink brother BT 5000 BLUE</t>
  </si>
  <si>
    <t>INK brother BT 5000 cyan</t>
  </si>
  <si>
    <t>Ink brother BT 5000 yellow</t>
  </si>
  <si>
    <t>Liquid hand soap 225ml</t>
  </si>
  <si>
    <t>Magazine box</t>
  </si>
  <si>
    <t>Multi-insect spray 500ml</t>
  </si>
  <si>
    <t>Multi purpose glue 40ml</t>
  </si>
  <si>
    <t>Paper organizer</t>
  </si>
  <si>
    <t>Paste</t>
  </si>
  <si>
    <t>Permanent Marker, bfine</t>
  </si>
  <si>
    <t>Powder detergent powder 1 kg</t>
  </si>
  <si>
    <t>sign pen; Energel</t>
  </si>
  <si>
    <t>sugar 1kg</t>
  </si>
  <si>
    <t>Office Equipment</t>
  </si>
  <si>
    <t>Furnitures and Fixtures</t>
  </si>
  <si>
    <t>IT Equipment and Software</t>
  </si>
  <si>
    <t>Department/ Office: MUNICIPAL ASSESSOR'S OFFICE</t>
  </si>
  <si>
    <t>ENGR. CARLOS F. LOPEZ, JR</t>
  </si>
  <si>
    <t>MARJORIE V. TINTE, CPA</t>
  </si>
  <si>
    <t>Municipal Accountant</t>
  </si>
  <si>
    <t>Municipal Mayor</t>
  </si>
  <si>
    <t>Municipal Vice Mayor</t>
  </si>
  <si>
    <t>MPDO</t>
  </si>
  <si>
    <t>Municipal Assessor</t>
  </si>
  <si>
    <t>Municipal Treasurer</t>
  </si>
  <si>
    <t>Municipal Civil Registrar</t>
  </si>
  <si>
    <t>Department/ Office:  OFFICE OF THE MUNICIPAL ACCOUNTANT</t>
  </si>
  <si>
    <t>Department/ Office: OFFICE OF THE MUNICIPAL MAYOR</t>
  </si>
  <si>
    <t>Department/ Office: OFFICE OF THE MUNICIPAL VICE MAYOR</t>
  </si>
  <si>
    <t>Department/ Office: OFFICE OF THE MUNICIPAL TREASURER</t>
  </si>
  <si>
    <t>Office of the Municipal Mayor</t>
  </si>
  <si>
    <t>Office of the MPDC</t>
  </si>
  <si>
    <t>Office of the Municipal Civil Registrar</t>
  </si>
  <si>
    <t>Office of the Sangguniang Bayan</t>
  </si>
  <si>
    <t>Office of the Municipal Budget Officer</t>
  </si>
  <si>
    <t>Office of the Municipal Accountant</t>
  </si>
  <si>
    <t>Office of the Municipal Treasurer</t>
  </si>
  <si>
    <t>Office of the Municipal Assessor</t>
  </si>
  <si>
    <t>Office of the Municipal Engineer</t>
  </si>
  <si>
    <t>Office of the M.S.W.D.O.</t>
  </si>
  <si>
    <t>Office of the Municipal Agriculturist</t>
  </si>
  <si>
    <t>Office of the Municipal Health Officer</t>
  </si>
  <si>
    <t>Office of the LDRRMO</t>
  </si>
  <si>
    <t>Economic Enterprise Management-Market</t>
  </si>
  <si>
    <t>Engr. Carlos F. Lopez, Jr.</t>
  </si>
  <si>
    <t>Hon. Heidee L. Ganigan-Chua</t>
  </si>
  <si>
    <t>Engr. Emeterio E. Laroya</t>
  </si>
  <si>
    <t>Salud D. Panida</t>
  </si>
  <si>
    <t>Emely S. Badua</t>
  </si>
  <si>
    <t>Marjorie V. Tinte, CPA</t>
  </si>
  <si>
    <t>Imelda T. Sison</t>
  </si>
  <si>
    <t>Edna C. Padayao</t>
  </si>
  <si>
    <t>Engr. Benjamin B. Gines, Jr.</t>
  </si>
  <si>
    <t>Teresa O. Mamalio</t>
  </si>
  <si>
    <t>Ernesto D. Pascual</t>
  </si>
  <si>
    <t>Dr. Ronnie S. Tomas</t>
  </si>
  <si>
    <t>Dr. Jesus G. Cardinez</t>
  </si>
  <si>
    <t>Human Resource Management Office</t>
  </si>
  <si>
    <t>Rizalina C. Aying</t>
  </si>
  <si>
    <t>PNP</t>
  </si>
  <si>
    <t>DILG</t>
  </si>
  <si>
    <t>Department/ Office: OFFICE OF THE MUNICIPAL BUDGET OFFICER</t>
  </si>
  <si>
    <t>INK, for stamp pad purple or violet</t>
  </si>
  <si>
    <t>RECORD BOOK, 300 pages size: 214x278mm</t>
  </si>
  <si>
    <t>SIGN PEN, black, liquid/gel ink 0.5mm needle tip</t>
  </si>
  <si>
    <t>STAPLER, standard type, load cap 200 staples</t>
  </si>
  <si>
    <t>TAPE, transparent, width:24mm</t>
  </si>
  <si>
    <t>TOILET TISSUE PAPER,2 ply-sheets 150pulls</t>
  </si>
  <si>
    <t>Columnar Notebook 4 columns</t>
  </si>
  <si>
    <t>Correction Uni Metal tip</t>
  </si>
  <si>
    <t>Elmers Glue 130g</t>
  </si>
  <si>
    <t>File Folder Long White</t>
  </si>
  <si>
    <t>File Folder Short White</t>
  </si>
  <si>
    <t>Pilot Pentel Pen Fine</t>
  </si>
  <si>
    <t>Pilot Pentel Pen Broad</t>
  </si>
  <si>
    <t>Pilot Retractable Ballpen black</t>
  </si>
  <si>
    <t>Push Pin MultiColored 100 pcs/box</t>
  </si>
  <si>
    <t xml:space="preserve">Stabilo Highlighter Pen </t>
  </si>
  <si>
    <t>Staedler Eraser Big</t>
  </si>
  <si>
    <t>Scissor Stainless Mapes # 8</t>
  </si>
  <si>
    <t>Tornado Mop</t>
  </si>
  <si>
    <t>EPSON 003 black</t>
  </si>
  <si>
    <t>EPSON 003 magenta</t>
  </si>
  <si>
    <t>EPSON 003 cyan</t>
  </si>
  <si>
    <t>EPSON 003 yellow</t>
  </si>
  <si>
    <t>Coffeemate Creamer 450/500g</t>
  </si>
  <si>
    <t>Downy Fabric Conditioner 2 liters</t>
  </si>
  <si>
    <t>Glass Cleaner Mr. Muscle 500ml</t>
  </si>
  <si>
    <t>Nescafe Classic 100g</t>
  </si>
  <si>
    <t>Surf Powder 2 kilos</t>
  </si>
  <si>
    <t>Sugar White 1 kilos</t>
  </si>
  <si>
    <t>Zonrox 1 gal.</t>
  </si>
  <si>
    <t>each</t>
  </si>
  <si>
    <t>doz</t>
  </si>
  <si>
    <t>book</t>
  </si>
  <si>
    <t>EMELY S. BADUA</t>
  </si>
  <si>
    <t>Municipal Budget Officer</t>
  </si>
  <si>
    <t>Department/ Office: M.S.W.D.O.</t>
  </si>
  <si>
    <t>TERESA O. MAMALIO, RSW</t>
  </si>
  <si>
    <t>MSWDO</t>
  </si>
  <si>
    <t>ALEJANDRO S. TORIO</t>
  </si>
  <si>
    <t>Market Supervisor III</t>
  </si>
  <si>
    <t>Alejandro S. Torio</t>
  </si>
  <si>
    <t>Department/ Office: MARKET ENTREPRISES</t>
  </si>
  <si>
    <t>Department/ Office: OFFICE OF THE MUNICIPAL ENGINEER</t>
  </si>
  <si>
    <t>Sign Pen (Energel) 12pcs/box</t>
  </si>
  <si>
    <t>ENGR. BENJAMIN B. GINES, JR.</t>
  </si>
  <si>
    <t>Municipal Engineer</t>
  </si>
  <si>
    <t>Department/ Office: Rural Health Unit I &amp; II</t>
  </si>
  <si>
    <t>RONNIE S. TOMAS, MD</t>
  </si>
  <si>
    <t>Municipal Health Officer</t>
  </si>
  <si>
    <t>Department/ Office: OFFICE OF THE MUNICIPAL AGRICULTURIST</t>
  </si>
  <si>
    <t>walis tambo</t>
  </si>
  <si>
    <t>ERNESTO D. PASCUAL</t>
  </si>
  <si>
    <t>Municipal Agriculturist</t>
  </si>
  <si>
    <t>ENGR. CARLOS F. LOPEZ, JR.</t>
  </si>
  <si>
    <t>Fuji xerox drum</t>
  </si>
  <si>
    <t>Packaging tape 2"</t>
  </si>
  <si>
    <t>External hardrive 1TB</t>
  </si>
  <si>
    <t>Bar soap 85g</t>
  </si>
  <si>
    <t>Alcohol gallon</t>
  </si>
  <si>
    <t>office equipment- aircon 1hp</t>
  </si>
  <si>
    <t>communication equipment-cellphone</t>
  </si>
  <si>
    <t>office furniture- executive swivel chair</t>
  </si>
  <si>
    <t>IT equipment- heavy duty scanner</t>
  </si>
  <si>
    <t>IT software</t>
  </si>
  <si>
    <t>IT equipment- monitor, UPS</t>
  </si>
  <si>
    <t>CY 2022</t>
  </si>
  <si>
    <r>
      <t xml:space="preserve">DATA FILE BOX, </t>
    </r>
    <r>
      <rPr>
        <sz val="8"/>
        <color theme="1"/>
        <rFont val="Arial"/>
        <family val="2"/>
      </rPr>
      <t>made of chipboard, w/closed ends</t>
    </r>
  </si>
  <si>
    <r>
      <t xml:space="preserve">PAPER, </t>
    </r>
    <r>
      <rPr>
        <sz val="9"/>
        <color theme="1"/>
        <rFont val="Arial"/>
        <family val="2"/>
      </rPr>
      <t>multicopy, legal, 80gsm size: 216x330mm</t>
    </r>
  </si>
  <si>
    <r>
      <t xml:space="preserve">PENCIL, </t>
    </r>
    <r>
      <rPr>
        <sz val="9"/>
        <color theme="1"/>
        <rFont val="Arial"/>
        <family val="2"/>
      </rPr>
      <t>lead w/ eraser, wood cased, hardness:HB</t>
    </r>
  </si>
  <si>
    <t>hard copy 80 gsm short coupon</t>
  </si>
  <si>
    <t>hard copy 80 gsm long coupon</t>
  </si>
  <si>
    <t>hard copy 80 gsm A4 coupon</t>
  </si>
  <si>
    <t>Fastener metal (joy)</t>
  </si>
  <si>
    <t>record book 300</t>
  </si>
  <si>
    <t>stapler wire #35</t>
  </si>
  <si>
    <t>photopaper A4 (glossy)</t>
  </si>
  <si>
    <t>notebook</t>
  </si>
  <si>
    <t>paper clip (big)</t>
  </si>
  <si>
    <t>sticker paper matte A 4</t>
  </si>
  <si>
    <t>safeguard liquid handsoap</t>
  </si>
  <si>
    <t>faceshield</t>
  </si>
  <si>
    <t>alcohol hygienix 500ml</t>
  </si>
  <si>
    <t>sanicare toilet tissue paper 3 ply, 12 rolls per pack</t>
  </si>
  <si>
    <t>doormat</t>
  </si>
  <si>
    <t>bots</t>
  </si>
  <si>
    <t>gal.</t>
  </si>
  <si>
    <t>Mr. Muscle All Purpose Cleaner 1L</t>
  </si>
  <si>
    <t>Binding Clips 2"</t>
  </si>
  <si>
    <t>Binding Clips 1"</t>
  </si>
  <si>
    <t>Plastic Comb Ring Binder 3/4"</t>
  </si>
  <si>
    <t>Plastic Comb Ring Binder 1/4"</t>
  </si>
  <si>
    <t>Canon G2010 Cartridge (Tricolor / Black)</t>
  </si>
  <si>
    <t>boxess</t>
  </si>
  <si>
    <t>pvs.</t>
  </si>
  <si>
    <t>kls.</t>
  </si>
  <si>
    <t>Fabrication of Hanging Cabinet</t>
  </si>
  <si>
    <t>Air Conditioned</t>
  </si>
  <si>
    <t>boxs</t>
  </si>
  <si>
    <t>Coffee, Nescafe 100G</t>
  </si>
  <si>
    <t>INK, EPSON #003; BLACK</t>
  </si>
  <si>
    <t>Ink brother BT  D60 black</t>
  </si>
  <si>
    <t>PACK</t>
  </si>
  <si>
    <t>BOT</t>
  </si>
  <si>
    <t>pboxs</t>
  </si>
  <si>
    <t>BOOK PAPER S20 LONG (5 REAMS/BOX)</t>
  </si>
  <si>
    <t>BOOK PAPER S20 SHORT (5 REAMS/BOX)</t>
  </si>
  <si>
    <t xml:space="preserve">ALCOHOL </t>
  </si>
  <si>
    <t>Epson Ink L670 (black)</t>
  </si>
  <si>
    <t>Epson Ink L670 (cyan)</t>
  </si>
  <si>
    <t>Epson Ink L670 (magenta)</t>
  </si>
  <si>
    <t>Epson Ink L670 (yellow)</t>
  </si>
  <si>
    <t>Glass Cleaner</t>
  </si>
  <si>
    <t>Ballpen Retractable (black)</t>
  </si>
  <si>
    <t>Ballpen Retractable (blue)</t>
  </si>
  <si>
    <t>Sign Pen (My gel) 12pcs/box</t>
  </si>
  <si>
    <t>Tissue 2ply 12 pcs/pack</t>
  </si>
  <si>
    <t>Epson WF-C879R</t>
  </si>
  <si>
    <t>Epson Ink L565 (Black)</t>
  </si>
  <si>
    <t>Stationary w/ remover (big)</t>
  </si>
  <si>
    <t>Stationary tape #1</t>
  </si>
  <si>
    <t>Facemask</t>
  </si>
  <si>
    <t>Maintenance Box WF-C879R</t>
  </si>
  <si>
    <t>Wall Clock</t>
  </si>
  <si>
    <t>BTL</t>
  </si>
  <si>
    <t>SET</t>
  </si>
  <si>
    <t>Air Freshener, earosol 280ml</t>
  </si>
  <si>
    <t>Alcohol Green Cross 250ml 70% moisturizer</t>
  </si>
  <si>
    <t>Advance Bond Paper Long</t>
  </si>
  <si>
    <t xml:space="preserve">Advance Bond Paper Short </t>
  </si>
  <si>
    <t xml:space="preserve">Battery, Dry Cell, AA 1.5 Volts, Alkaline </t>
  </si>
  <si>
    <t>Broom Stick, Usable Length 750mm</t>
  </si>
  <si>
    <t>Brown Envelop Long</t>
  </si>
  <si>
    <t xml:space="preserve">Brown Envelop Short </t>
  </si>
  <si>
    <t xml:space="preserve">Carbon Paper Long Permafilm Black </t>
  </si>
  <si>
    <t xml:space="preserve">Correction Fluid water base </t>
  </si>
  <si>
    <t>Cutter Big</t>
  </si>
  <si>
    <t xml:space="preserve">Daily Time Record 50's </t>
  </si>
  <si>
    <t xml:space="preserve">Double sided tape white 2 inches </t>
  </si>
  <si>
    <t xml:space="preserve">Dust Pan w/ detachable handle </t>
  </si>
  <si>
    <t>Envelop, Mailing white, with window</t>
  </si>
  <si>
    <t>Fastener Metal, 70mm between prongs</t>
  </si>
  <si>
    <t>File Folder Long 14 pts</t>
  </si>
  <si>
    <t>Portable Exeternal Hard Drive 2TB</t>
  </si>
  <si>
    <t>Furniture Cleaner, earol type, 300ml/can</t>
  </si>
  <si>
    <t>HBW Ballpen (Black)</t>
  </si>
  <si>
    <t>HBW Ballpen (Blue)</t>
  </si>
  <si>
    <t xml:space="preserve">HBW Highlighter </t>
  </si>
  <si>
    <t>Insecticide, earol type 600ml</t>
  </si>
  <si>
    <t xml:space="preserve">Marker Flourescent, 3 assorted per set </t>
  </si>
  <si>
    <t>Executive Chair High Back Leather</t>
  </si>
  <si>
    <t>2sets</t>
  </si>
  <si>
    <t>ream</t>
  </si>
  <si>
    <t>pads</t>
  </si>
  <si>
    <t>sets</t>
  </si>
  <si>
    <t>units</t>
  </si>
  <si>
    <t>Rolls</t>
  </si>
  <si>
    <t>gallons</t>
  </si>
  <si>
    <t>Pcs</t>
  </si>
  <si>
    <t>plates</t>
  </si>
  <si>
    <t>Staple wire</t>
  </si>
  <si>
    <t>Mongol Pencil #1</t>
  </si>
  <si>
    <t>Mongol Pencil #2</t>
  </si>
  <si>
    <t>Masking Tape #1</t>
  </si>
  <si>
    <t>Masking Tape #2</t>
  </si>
  <si>
    <t xml:space="preserve">Pilot Broad Pentel Pen Black </t>
  </si>
  <si>
    <t xml:space="preserve">Pilot Pentel Pen Black </t>
  </si>
  <si>
    <t>Pilot Ballpen Black</t>
  </si>
  <si>
    <t>Ordinary Mop</t>
  </si>
  <si>
    <t>Nescafe 3 in 1 36 pcs. / pack</t>
  </si>
  <si>
    <t>Packing Tape #2</t>
  </si>
  <si>
    <t>Push Pin Multi-Colored 50/box</t>
  </si>
  <si>
    <t>Puncher Heavy Duty Big</t>
  </si>
  <si>
    <t>Pilot whiteboard marker</t>
  </si>
  <si>
    <t xml:space="preserve">Record Book Advance 150 Leaves </t>
  </si>
  <si>
    <t xml:space="preserve">Record Book Advance 300 Leaves </t>
  </si>
  <si>
    <t>Scotch Tape #2</t>
  </si>
  <si>
    <t xml:space="preserve">Sign Pen Energel Black </t>
  </si>
  <si>
    <t>Sign Pen Energel Blue</t>
  </si>
  <si>
    <t>Scissor Stainless Stell Maped 8"</t>
  </si>
  <si>
    <t>Stamp Pad Small</t>
  </si>
  <si>
    <t>Typewriter ribbon olympia</t>
  </si>
  <si>
    <t>Baygon Mosquito Spray 500ml water based</t>
  </si>
  <si>
    <t>Coffemate Creamer 450g/500g</t>
  </si>
  <si>
    <t xml:space="preserve">Disifectant Lysol 1 liter </t>
  </si>
  <si>
    <t>Downy Fabric Conditioner 1 liter</t>
  </si>
  <si>
    <t xml:space="preserve">Detergent Bar </t>
  </si>
  <si>
    <t>Floor Mop with Handle</t>
  </si>
  <si>
    <t>Grass Cutter Cord Tansi</t>
  </si>
  <si>
    <t xml:space="preserve">Bathroom Tissue 12 pcs./pack </t>
  </si>
  <si>
    <t>Kiwi Glass Cleaner with Pump 500ml</t>
  </si>
  <si>
    <t xml:space="preserve">Muriatic Acid 1 gallon </t>
  </si>
  <si>
    <t>Nescafe 100g classic</t>
  </si>
  <si>
    <t xml:space="preserve">Sugar White </t>
  </si>
  <si>
    <t xml:space="preserve">Walis Tambo </t>
  </si>
  <si>
    <t xml:space="preserve">Zonrox White 1 gallon </t>
  </si>
  <si>
    <t xml:space="preserve">Zonrox Violet 900ml </t>
  </si>
  <si>
    <t xml:space="preserve">Paper Fastener </t>
  </si>
  <si>
    <t xml:space="preserve">Eraser </t>
  </si>
  <si>
    <t>Pilot Sign Pen (0.5)</t>
  </si>
  <si>
    <t>Scotch Tape Dispenser</t>
  </si>
  <si>
    <t>Continous Ink: Epson #003</t>
  </si>
  <si>
    <t>Canon Ink #790</t>
  </si>
  <si>
    <t xml:space="preserve">Special Paper/Board Paper </t>
  </si>
  <si>
    <t xml:space="preserve">Photo Paper </t>
  </si>
  <si>
    <t xml:space="preserve">Yellow Pad Paper </t>
  </si>
  <si>
    <t>Filling Box</t>
  </si>
  <si>
    <t xml:space="preserve">Tornado Mop </t>
  </si>
  <si>
    <t>Business Envelope</t>
  </si>
  <si>
    <t>Sticky Note</t>
  </si>
  <si>
    <t>Deodorizer</t>
  </si>
  <si>
    <t>Pillow Blocks Bearing</t>
  </si>
  <si>
    <t>Toilet Brush</t>
  </si>
  <si>
    <t>Safeguard Soap (130g )</t>
  </si>
  <si>
    <t>Laundry Gloves (XL)</t>
  </si>
  <si>
    <t xml:space="preserve">Rugs </t>
  </si>
  <si>
    <t>Cobweb (plastic)</t>
  </si>
  <si>
    <t xml:space="preserve">Desk Pad </t>
  </si>
  <si>
    <t xml:space="preserve">Liquid Wax 1 liter </t>
  </si>
  <si>
    <t>Floor Brush with handle</t>
  </si>
  <si>
    <t>Hand Pruner</t>
  </si>
  <si>
    <t>Hand Rake</t>
  </si>
  <si>
    <t>Business Permit (triplicate)</t>
  </si>
  <si>
    <t>Tricycle Permit (triplicate)</t>
  </si>
  <si>
    <t>Business Plates</t>
  </si>
  <si>
    <t>Tricycle Sticker</t>
  </si>
  <si>
    <t xml:space="preserve">Epson toner </t>
  </si>
  <si>
    <t xml:space="preserve">Kyocera Toner </t>
  </si>
  <si>
    <t>PG-810 black</t>
  </si>
  <si>
    <t xml:space="preserve">CL-811 Colored </t>
  </si>
  <si>
    <t>Stapler - Standard Type</t>
  </si>
  <si>
    <t>Ruler Plastic 12" inches</t>
  </si>
  <si>
    <t>White Board (4x3)</t>
  </si>
  <si>
    <t>Citation Ticket</t>
  </si>
  <si>
    <t>Liquid Hand Wash</t>
  </si>
  <si>
    <t>Door Mat Cloth</t>
  </si>
  <si>
    <t>Door Mat Rubber</t>
  </si>
  <si>
    <t>Floor Mop with handle</t>
  </si>
  <si>
    <t>Padlock Small</t>
  </si>
  <si>
    <t>Shovel Big (round)</t>
  </si>
  <si>
    <t>Hand Grass Cutter (big)</t>
  </si>
  <si>
    <t>Pale Orocan (big)</t>
  </si>
  <si>
    <t>Pale Orocan (small)</t>
  </si>
  <si>
    <t>Letter Head Coupon (long)</t>
  </si>
  <si>
    <t>Letter Head Coupon (short)</t>
  </si>
  <si>
    <t xml:space="preserve">Correction Tape </t>
  </si>
  <si>
    <t xml:space="preserve">Spoon and Fork </t>
  </si>
  <si>
    <t>Kitchen Knife Set</t>
  </si>
  <si>
    <t>Chopping Board</t>
  </si>
  <si>
    <t>Double Faced Glass Wiper Squeegee w/ Cleaner</t>
  </si>
  <si>
    <t>Certificate Holder (Long)</t>
  </si>
  <si>
    <t>Certificate Holder (Short)</t>
  </si>
  <si>
    <t>MILO 1.1kg</t>
  </si>
  <si>
    <t>Data File Box, (5"x9"x15-3/4")</t>
  </si>
  <si>
    <t>Folder Tagboard Legal Size  100/pack</t>
  </si>
  <si>
    <t>Coupon Bond Legal 80gsm, subs 20</t>
  </si>
  <si>
    <t>Tiolet Tissue Packs (12 rolls per pack)</t>
  </si>
  <si>
    <t>Color Aide legal size PINK</t>
  </si>
  <si>
    <t>Color Aide legal size YELLOW</t>
  </si>
  <si>
    <t>Color Aide legal size BLUE</t>
  </si>
  <si>
    <t>Color Aide legal size GREEN</t>
  </si>
  <si>
    <t>Coupon Bond Short</t>
  </si>
  <si>
    <t>Record book (300 leaves)</t>
  </si>
  <si>
    <t xml:space="preserve">INK BROTHER  BT6000BK        </t>
  </si>
  <si>
    <t xml:space="preserve">INK BROTHER  BT5000Y    </t>
  </si>
  <si>
    <t xml:space="preserve">INK BROTHER  BT5000M </t>
  </si>
  <si>
    <t xml:space="preserve">INK BROTHER  BT5000C </t>
  </si>
  <si>
    <t>HP GT52  CYAN</t>
  </si>
  <si>
    <t>HP GT52  MAGENTA</t>
  </si>
  <si>
    <t>HP GT52 YELLOW</t>
  </si>
  <si>
    <t>HP GT51 black</t>
  </si>
  <si>
    <t>Self Inking Stamp</t>
  </si>
  <si>
    <t>Ballpen Black</t>
  </si>
  <si>
    <t>Pentel Pen</t>
  </si>
  <si>
    <t>Highlighter pen</t>
  </si>
  <si>
    <t>Double Clips 1 1/4" Wide</t>
  </si>
  <si>
    <t>Double Clips  2" Wide</t>
  </si>
  <si>
    <t>Tape transparent    48mm</t>
  </si>
  <si>
    <t>Tape transparent    24mm</t>
  </si>
  <si>
    <t>Double Sided Tape</t>
  </si>
  <si>
    <t>Stapler</t>
  </si>
  <si>
    <t>Staple Wire (10 sets per box)</t>
  </si>
  <si>
    <t>Stick Glue</t>
  </si>
  <si>
    <t>Glue</t>
  </si>
  <si>
    <t>Paper Clips (Boxes)</t>
  </si>
  <si>
    <t>Plastic Paper Fastener (Boxes)</t>
  </si>
  <si>
    <t>Cutter</t>
  </si>
  <si>
    <t>Nescafe</t>
  </si>
  <si>
    <t>Creamer</t>
  </si>
  <si>
    <t>Sugar</t>
  </si>
  <si>
    <t xml:space="preserve">Joy Dishwashing Liquid </t>
  </si>
  <si>
    <t>Hand Sanitizer</t>
  </si>
  <si>
    <t>Plastic Bag Big</t>
  </si>
  <si>
    <t>Sacks</t>
  </si>
  <si>
    <t>Rope</t>
  </si>
  <si>
    <t>Alcohol</t>
  </si>
  <si>
    <t>Flash Drive USB</t>
  </si>
  <si>
    <t>CD</t>
  </si>
  <si>
    <t>Chair</t>
  </si>
  <si>
    <t>Printer</t>
  </si>
  <si>
    <t>Printer Head Replacement HP</t>
  </si>
  <si>
    <t>UPS</t>
  </si>
  <si>
    <t>Computer Keyboard and Mouse</t>
  </si>
  <si>
    <t>External Hard Drive</t>
  </si>
  <si>
    <t>Laptop (for Barangay)</t>
  </si>
  <si>
    <t>Computer set</t>
  </si>
  <si>
    <t>Photocopy Machine</t>
  </si>
  <si>
    <t xml:space="preserve">File Shredder </t>
  </si>
  <si>
    <t>Alcohol 1 Gallon</t>
  </si>
  <si>
    <t>ALCOHOL  500ML 70% moisturizer</t>
  </si>
  <si>
    <t>Bond Paper Long</t>
  </si>
  <si>
    <t>Bond Paper Short</t>
  </si>
  <si>
    <t>Battery, Dry Cell, AAA 1.5 Volts, Alkaline</t>
  </si>
  <si>
    <t>Broom Stick, usable length 750mm</t>
  </si>
  <si>
    <t>Brown Envelope Long</t>
  </si>
  <si>
    <t>Brown Envelope Short</t>
  </si>
  <si>
    <t>Carbon Paper Long Permafilm Black</t>
  </si>
  <si>
    <t>Double sided tape white 1 &amp; 2 inches</t>
  </si>
  <si>
    <t>Dust Pan w/ detachable handle</t>
  </si>
  <si>
    <t>Envelope, Mailing white, with window</t>
  </si>
  <si>
    <t>File Folder Long 14 pts.</t>
  </si>
  <si>
    <t>Paper clip</t>
  </si>
  <si>
    <t>HBW Ballpen (Red )</t>
  </si>
  <si>
    <t>colored bond paper</t>
  </si>
  <si>
    <t>Staple Wire (#10-15 box)(#35-15 box)</t>
  </si>
  <si>
    <t>Pilot Pentel Pen Black</t>
  </si>
  <si>
    <t>Stamping date(receiving stamp) and ink</t>
  </si>
  <si>
    <t>Packaging Tape #2</t>
  </si>
  <si>
    <t xml:space="preserve">Push Pin Multi Colored </t>
  </si>
  <si>
    <t>Air Freshener, Aerosol 320ml</t>
  </si>
  <si>
    <t>Sign Pen Energel black (0.5)</t>
  </si>
  <si>
    <t>Scissor stainless steal maped 8"</t>
  </si>
  <si>
    <t>Mosquito spray 500ml water based</t>
  </si>
  <si>
    <t>Disinfectant Lysol 1 liter</t>
  </si>
  <si>
    <t>Downy fabric conditioner 1 liter</t>
  </si>
  <si>
    <t>Detergent Bar</t>
  </si>
  <si>
    <t>Bathroom Tissue 12 pcs./pack</t>
  </si>
  <si>
    <t xml:space="preserve"> Glass cleaner with pump 500ml</t>
  </si>
  <si>
    <t>Surf Powder 1 kilo</t>
  </si>
  <si>
    <t>Sugar white</t>
  </si>
  <si>
    <t>Walis tambo</t>
  </si>
  <si>
    <t>Zonrox white 1liter</t>
  </si>
  <si>
    <t>Zonrox violet 1liter</t>
  </si>
  <si>
    <t>Paper Fastener(plastic)</t>
  </si>
  <si>
    <t>Office chair</t>
  </si>
  <si>
    <t>Continous Ink</t>
  </si>
  <si>
    <t>Worx Paper (short)</t>
  </si>
  <si>
    <t>Worx Paper (long)</t>
  </si>
  <si>
    <t>Laminating Machine</t>
  </si>
  <si>
    <t>Photo paper</t>
  </si>
  <si>
    <t>Yellow pad paper</t>
  </si>
  <si>
    <t>Filing box</t>
  </si>
  <si>
    <t>Sticky note</t>
  </si>
  <si>
    <t>Hand soap</t>
  </si>
  <si>
    <t>2 burner Gas Stove Big</t>
  </si>
  <si>
    <t>Bowl brush</t>
  </si>
  <si>
    <t>Sanitation door mat</t>
  </si>
  <si>
    <t>Cleaning boots/shoes</t>
  </si>
  <si>
    <t>Desk Pad</t>
  </si>
  <si>
    <t xml:space="preserve">Floor brush with handle </t>
  </si>
  <si>
    <t>Sponge Dishwashing</t>
  </si>
  <si>
    <t>Toner</t>
  </si>
  <si>
    <t>Stapler - standard type</t>
  </si>
  <si>
    <t>Ruler Plastic 12"</t>
  </si>
  <si>
    <t>pale orocan (big)</t>
  </si>
  <si>
    <t>pale orocan small</t>
  </si>
  <si>
    <t>letter head coupon (long)</t>
  </si>
  <si>
    <t>letter head coupon (short)</t>
  </si>
  <si>
    <t>Trash bin</t>
  </si>
  <si>
    <t>usb (32 GB SANDISK)</t>
  </si>
  <si>
    <t>certificate holder</t>
  </si>
  <si>
    <t>file folder (elba rado)</t>
  </si>
  <si>
    <t>Hp COMPUTER INK (colored and black)</t>
  </si>
  <si>
    <t>Elmer's Glue</t>
  </si>
  <si>
    <t xml:space="preserve">rechargeable battery 9V </t>
  </si>
  <si>
    <t>face shield</t>
  </si>
  <si>
    <t>tornado mop</t>
  </si>
  <si>
    <t>microphone</t>
  </si>
  <si>
    <t>Casio Calculator</t>
  </si>
  <si>
    <t>Face mask</t>
  </si>
  <si>
    <t>Cork board with White Board</t>
  </si>
  <si>
    <t>Spoon (70) Fork (70)</t>
  </si>
  <si>
    <t>7" Salad Plate</t>
  </si>
  <si>
    <t>Bowl 6"</t>
  </si>
  <si>
    <t>Mugs</t>
  </si>
  <si>
    <t>Usb (64gb SANDISK) 2 PCS OTG</t>
  </si>
  <si>
    <t>Acrylic Faceshield</t>
  </si>
  <si>
    <t>Plate</t>
  </si>
  <si>
    <t>Drinking glasses</t>
  </si>
  <si>
    <t>Sticker paper</t>
  </si>
  <si>
    <t>Diswashing liquid 495ml (joy)</t>
  </si>
  <si>
    <t>Air Humidifier</t>
  </si>
  <si>
    <t>Visani pure</t>
  </si>
  <si>
    <t>plastic ring binder 1 inch</t>
  </si>
  <si>
    <t>plastic ring binder 2 inch</t>
  </si>
  <si>
    <t>plastic ring binder 1/2 inch</t>
  </si>
  <si>
    <t>plastic ring binder 3/4 inch</t>
  </si>
  <si>
    <t>pastel board</t>
  </si>
  <si>
    <t>muriatic 1 gal</t>
  </si>
  <si>
    <t>glade scented gel</t>
  </si>
  <si>
    <t>File Document Cases Plastic Box</t>
  </si>
  <si>
    <t>A4 coupon</t>
  </si>
  <si>
    <t>Accetate Film Long 100 sheets</t>
  </si>
  <si>
    <t>N95 Facemask</t>
  </si>
  <si>
    <t>Acura cutting mat A3</t>
  </si>
  <si>
    <t>Stainless steel ruler 12 inches</t>
  </si>
  <si>
    <t>Binder clip Large</t>
  </si>
  <si>
    <t>Binder clip small</t>
  </si>
  <si>
    <t>Heavy Duty Cutter Joy</t>
  </si>
  <si>
    <t>Laminating Film</t>
  </si>
  <si>
    <t>Heavy Duty Blade Refill</t>
  </si>
  <si>
    <t>btls</t>
  </si>
  <si>
    <t>bar</t>
  </si>
  <si>
    <t>pairs</t>
  </si>
  <si>
    <t>Advance Bond Paper Long S#20</t>
  </si>
  <si>
    <t>Advance Bond Paper A4 S#20</t>
  </si>
  <si>
    <t>Elmer's Glue 130g</t>
  </si>
  <si>
    <t>EPSON T6641</t>
  </si>
  <si>
    <t>EPSON T6642</t>
  </si>
  <si>
    <t>EPSON T6643</t>
  </si>
  <si>
    <t>EPSON T6644</t>
  </si>
  <si>
    <t>Brother Ink (Black)</t>
  </si>
  <si>
    <t>Brother Ink (Blue)</t>
  </si>
  <si>
    <t>Brother Ink (Yellow)</t>
  </si>
  <si>
    <t>Brother Ink (Magenta)</t>
  </si>
  <si>
    <t>Safeguard Soap (175g)</t>
  </si>
  <si>
    <t>Max Staple Wire #35</t>
  </si>
  <si>
    <t>Paper Clip 35MM Colored Jumbo</t>
  </si>
  <si>
    <t>Paper Fastener Prince Plastic</t>
  </si>
  <si>
    <t>Push Pin Multi Colored 100 pcs / box</t>
  </si>
  <si>
    <t>Record Book 300 leaves</t>
  </si>
  <si>
    <t>Stamp Pad with Ink UK Med / HBW</t>
  </si>
  <si>
    <t>Muriatic Acid 1 gallon</t>
  </si>
  <si>
    <t>Broom</t>
  </si>
  <si>
    <t>Albatros</t>
  </si>
  <si>
    <t>Photo Paper</t>
  </si>
  <si>
    <t>Scissor Stainless Maped #8</t>
  </si>
  <si>
    <t>roll</t>
  </si>
  <si>
    <t>Floor mop w/ handle scotch brite</t>
  </si>
  <si>
    <t>Pilot Sign Pen 0.5 Hi Techpoint</t>
  </si>
  <si>
    <t>Index Tabs</t>
  </si>
  <si>
    <t>Fiberglass tape measure 100M</t>
  </si>
  <si>
    <t>Win Pro10 64Bit</t>
  </si>
  <si>
    <t>Paper Tape</t>
  </si>
  <si>
    <t xml:space="preserve">Air refreshener, aerosol, 280ml </t>
  </si>
  <si>
    <t>Alcohol, ethyl, scented, 70%</t>
  </si>
  <si>
    <t>Battery, dry cell, AA</t>
  </si>
  <si>
    <t>Battery, dry cell, AAA</t>
  </si>
  <si>
    <t xml:space="preserve">Calculator, compact, electronic, </t>
  </si>
  <si>
    <t>Carbon film, PE, Black, Size 216mm x 330mm</t>
  </si>
  <si>
    <t>Cartolina, Assorted colors,</t>
  </si>
  <si>
    <t>Correction tape, disposable, 6m</t>
  </si>
  <si>
    <t>Cutter knife, for general purposes</t>
  </si>
  <si>
    <t>Clip , backfold, all metal, clamping, 32mm</t>
  </si>
  <si>
    <t>Disinfectant spray, aerosol type</t>
  </si>
  <si>
    <t>Dust pan, plastic, detachable handle</t>
  </si>
  <si>
    <t>External Hard drive, 1 TB, USB3.0</t>
  </si>
  <si>
    <t>Flash drive , 64 GB capacity</t>
  </si>
  <si>
    <t>Folder, tagboard, A4</t>
  </si>
  <si>
    <t>Folder, tagboard, legal size</t>
  </si>
  <si>
    <t>Glue, all purpose</t>
  </si>
  <si>
    <t>Insecticide, aerosol type</t>
  </si>
  <si>
    <t>Ink, Epson C13T6664100 (T6641), black</t>
  </si>
  <si>
    <t>Ink, Epson C13T664200 (T6642), cyan</t>
  </si>
  <si>
    <t>Ink, Epson C13T664300 (T6643), magenta</t>
  </si>
  <si>
    <t>Ink, Epson C13T664400 (T6644), yellow</t>
  </si>
  <si>
    <t>Ink,  for stamp pad, purple or violet</t>
  </si>
  <si>
    <t>Marker, Fluorescent, 3 assorted colors/set</t>
  </si>
  <si>
    <t>Marker, permanent, bullet type, black</t>
  </si>
  <si>
    <t>Mophead</t>
  </si>
  <si>
    <t>Mophandle</t>
  </si>
  <si>
    <t>Paperclip, plastic coated, 48mm</t>
  </si>
  <si>
    <t>Paper, multicopy, A4 80gsm</t>
  </si>
  <si>
    <t>Paper, multicopy, Legal 80gsm</t>
  </si>
  <si>
    <t>Pencil</t>
  </si>
  <si>
    <t>Pencil sharpener</t>
  </si>
  <si>
    <t>Record book 300 pages</t>
  </si>
  <si>
    <t>Ruler 18"</t>
  </si>
  <si>
    <t>Stamp pad, fely</t>
  </si>
  <si>
    <t>Staple wire no. 35</t>
  </si>
  <si>
    <t>Tape, masking, 24mm</t>
  </si>
  <si>
    <t>Tape, masking, 48mm</t>
  </si>
  <si>
    <t>Tape, packaging, 48mm</t>
  </si>
  <si>
    <t>Tape, transparent, 24mm</t>
  </si>
  <si>
    <t>Tape, transparent, 48mm</t>
  </si>
  <si>
    <t>Toilet tissue paper, 2-plys</t>
  </si>
  <si>
    <t>Trash bag, 940mm x 1016mm, 10 pcs/rool/pack</t>
  </si>
  <si>
    <t>Marker, whiteboard, bullet type, black</t>
  </si>
  <si>
    <t>Stapler, standard type, load cap 200</t>
  </si>
  <si>
    <t>wastebasket, plastic</t>
  </si>
  <si>
    <t>Yellow Paper (Advance)</t>
  </si>
  <si>
    <t>Ballpen (Pilot)</t>
  </si>
  <si>
    <t>Sign pen, black</t>
  </si>
  <si>
    <t>Ink, HP GT51, black</t>
  </si>
  <si>
    <t>Ink, HP GT52, Cyan/Magenta/Yellow</t>
  </si>
  <si>
    <t>Walis Tambo (Soft broom)</t>
  </si>
  <si>
    <t>Typewritter Ribbon (olympia)</t>
  </si>
  <si>
    <t>Scissors</t>
  </si>
  <si>
    <t>Door mat  cloth</t>
  </si>
  <si>
    <t>Dry Chemical Fire Extinquisher (Refill)</t>
  </si>
  <si>
    <t>DTR</t>
  </si>
  <si>
    <t>Push Pin/Thumbtacks</t>
  </si>
  <si>
    <t>Lysol Liquid Disinfectant</t>
  </si>
  <si>
    <t>Toilet freshener (Albatross)</t>
  </si>
  <si>
    <t>Tornado Mop 360</t>
  </si>
  <si>
    <t>computer mouse, wireless</t>
  </si>
  <si>
    <t>Scotchbrite sponges</t>
  </si>
  <si>
    <t>Bulb</t>
  </si>
  <si>
    <t>Toilet bowl cleaner</t>
  </si>
  <si>
    <t>Disinfectatnt (Domex Utra)</t>
  </si>
  <si>
    <t>Downy Fabric Conditioner</t>
  </si>
  <si>
    <t>Index card 5x8</t>
  </si>
  <si>
    <t>Dishwashing liquid 500ml</t>
  </si>
  <si>
    <t xml:space="preserve">Sterilized surgical gloves </t>
  </si>
  <si>
    <t>Cotton</t>
  </si>
  <si>
    <t>Mediplast band aid 50's</t>
  </si>
  <si>
    <t>safeguard soap 90 g</t>
  </si>
  <si>
    <t>Glass Wiper</t>
  </si>
  <si>
    <t>Drug Testing Kit</t>
  </si>
  <si>
    <t>Nescafe 3n1 35ps/pack</t>
  </si>
  <si>
    <t>Detergent Power (3.6 kg)</t>
  </si>
  <si>
    <t>Detergent Bar (390grams)</t>
  </si>
  <si>
    <t>Kyocera Toner</t>
  </si>
  <si>
    <t>UPS Apc 650 AV</t>
  </si>
  <si>
    <t>Colilert Machine</t>
  </si>
  <si>
    <t>Misting Machine</t>
  </si>
  <si>
    <t>Oxygen Tank (Big)</t>
  </si>
  <si>
    <t>Computer Set</t>
  </si>
  <si>
    <t>Sub Total</t>
  </si>
  <si>
    <t>Alcohol 68-70% Ethyl 500m</t>
  </si>
  <si>
    <t>Chip backfold all metal clamping 25m x 20m</t>
  </si>
  <si>
    <t>Surgical Mash KN 95</t>
  </si>
  <si>
    <t>Disinfectant spray beresol type 400-500 grams</t>
  </si>
  <si>
    <t>Envelop documentary for legal size document</t>
  </si>
  <si>
    <t>Folder pressboard size 240 mm x 370</t>
  </si>
  <si>
    <t>correction pen</t>
  </si>
  <si>
    <t>Insectecide, aerosol type net content 600ml</t>
  </si>
  <si>
    <t>Marker, permanent bullet type black</t>
  </si>
  <si>
    <t>Marker whiteboard bullet type black</t>
  </si>
  <si>
    <t>Mup backet</t>
  </si>
  <si>
    <t>Mouse optical USB connection type 1 unit in ind</t>
  </si>
  <si>
    <t>Note pad stick on 76 mm x 76 mm (3" x 3") min</t>
  </si>
  <si>
    <t>Paper clip vinyl with plastic coat length 48mm min</t>
  </si>
  <si>
    <t>Sign pen black liquid/gel ink 0.5 mm needle tip</t>
  </si>
  <si>
    <t>Pail bigs</t>
  </si>
  <si>
    <t>zondrox 990 ml</t>
  </si>
  <si>
    <t>1500,00</t>
  </si>
  <si>
    <t>Stamp pad feet bed. Dimension 600 x 100 mm</t>
  </si>
  <si>
    <t>Stapler standard type load cup 200 staples</t>
  </si>
  <si>
    <t>Toilet tissue paper 2 sheets 150 pulls</t>
  </si>
  <si>
    <t>Trash bag 940mm x 1016mm per rolls</t>
  </si>
  <si>
    <t>Ink Epson C13T664100 (T6641) Black</t>
  </si>
  <si>
    <t>Ink Epson C13T664400 (T6643) Magenta</t>
  </si>
  <si>
    <t>Ink Epson C13T664200 (T6642) Cyan</t>
  </si>
  <si>
    <t>Ink Epson C13T664400 (T6644) Yellow</t>
  </si>
  <si>
    <t>Ink Canon 810 Black</t>
  </si>
  <si>
    <t>Ink Canon 811 Colored</t>
  </si>
  <si>
    <t>ball pen</t>
  </si>
  <si>
    <t>Certificate Holder</t>
  </si>
  <si>
    <t>parchment paper short</t>
  </si>
  <si>
    <t>Advance Bond Paper 20  Substance (Short)</t>
  </si>
  <si>
    <t>Advance Bond Paper 20 Substance (Long)</t>
  </si>
  <si>
    <t>Advance Bond Paper 20 Substance A4</t>
  </si>
  <si>
    <t>Toilet Bowl Cleaner  biggest gallon</t>
  </si>
  <si>
    <t>Joy Diswashing Liquid with Antibacs (250m)</t>
  </si>
  <si>
    <t>Downy 900ml</t>
  </si>
  <si>
    <t>Staple wire #35</t>
  </si>
  <si>
    <t>Type writter ribbon</t>
  </si>
  <si>
    <t>Brown Envelope (long)</t>
  </si>
  <si>
    <t>Brown Envelope (short)</t>
  </si>
  <si>
    <t>Walis Ting Ting</t>
  </si>
  <si>
    <t>Walis Tambo</t>
  </si>
  <si>
    <t>Glass Cleaner 500 ml</t>
  </si>
  <si>
    <t>Nescafe 3 in 1</t>
  </si>
  <si>
    <t>Liquid hand soap (antibac) 500m</t>
  </si>
  <si>
    <t>Floor rugs</t>
  </si>
  <si>
    <t>Powder soap ( 1 kl)</t>
  </si>
  <si>
    <t>10</t>
  </si>
  <si>
    <t>5</t>
  </si>
  <si>
    <t xml:space="preserve"> - Aircon two hp  split type)</t>
  </si>
  <si>
    <t xml:space="preserve"> - Aircon one hp - split type</t>
  </si>
  <si>
    <t xml:space="preserve"> - Aircon cabinet type</t>
  </si>
  <si>
    <t xml:space="preserve">  - Water Dispenser</t>
  </si>
  <si>
    <t xml:space="preserve">  - Filling Cabinet ( Steel Cabinet)</t>
  </si>
  <si>
    <t xml:space="preserve"> - Computer &amp; Printer</t>
  </si>
  <si>
    <t>Office Equipments</t>
  </si>
  <si>
    <t>Furniture &amp; Fixtures (build up cabinets)</t>
  </si>
  <si>
    <t>kls</t>
  </si>
  <si>
    <t>BOND PAPER (LONG)</t>
  </si>
  <si>
    <t>BOND PAPER (A4)</t>
  </si>
  <si>
    <t>BOND PAPER (SHORT)</t>
  </si>
  <si>
    <t>EPSON L5190 INK (BLACK #003)</t>
  </si>
  <si>
    <t>EPSON L5190 INK (CYAN #003)</t>
  </si>
  <si>
    <t>EPSON L5190 INK (MAGENTA #003)</t>
  </si>
  <si>
    <t>EPSON L5190 INK (YELLOW #003)</t>
  </si>
  <si>
    <t>FLEXSTICK BALLPEN BLACK</t>
  </si>
  <si>
    <t>PENCIL MONGOL 2</t>
  </si>
  <si>
    <t>FILE FOLDER (LONG)</t>
  </si>
  <si>
    <t>PAPER FASTENER</t>
  </si>
  <si>
    <t>CORRECTION TAPE</t>
  </si>
  <si>
    <t>STAPLE WIRE</t>
  </si>
  <si>
    <t>OFFICIAL RECORD BOOK (500 PAGES)</t>
  </si>
  <si>
    <t>DAILY TIME RECORD 50'S</t>
  </si>
  <si>
    <t>BROWN ENVELOPE (LONG)</t>
  </si>
  <si>
    <t>EXPANDED FILE FOLDER (LONG)</t>
  </si>
  <si>
    <t>ENERGEL SIGNPEN BLUE</t>
  </si>
  <si>
    <t>DOUBLE SIDED TAPE (1 INCH)</t>
  </si>
  <si>
    <t>DOUBLE SIDED TAPE (1/2 INCH)</t>
  </si>
  <si>
    <t>TRANSPARENT TAPE (1 INCH)</t>
  </si>
  <si>
    <t>TRANSPARENT TAPE (BIG)</t>
  </si>
  <si>
    <t>PURE PROTECT ALCOHOL</t>
  </si>
  <si>
    <t>COFFEE 3IN1 (30 PCS./PER PACK)</t>
  </si>
  <si>
    <t>DETERGENT POWDER</t>
  </si>
  <si>
    <t>DISINFECTANT SPRAY (LYSOL 340 KG.)</t>
  </si>
  <si>
    <t>JOY DISHWASHING LIQUID (790 ML.)</t>
  </si>
  <si>
    <t>GLASS CLEANER (500 ML.)</t>
  </si>
  <si>
    <t>ZONROX FLORAL</t>
  </si>
  <si>
    <t>DOWNY FABRIC CONDITONER (680 ML.)</t>
  </si>
  <si>
    <t>MULTI-INSECT SPRAY (600 ML.)</t>
  </si>
  <si>
    <t>SANICARE TISSUE (3 PLY/12)</t>
  </si>
  <si>
    <t>AIR REFRESHENER (GLADE 320 ML.)</t>
  </si>
  <si>
    <t>BATTERY (HEAVY DUTY AA)</t>
  </si>
  <si>
    <t>TRASH BAG MEDIUM (ROLL PACK)</t>
  </si>
  <si>
    <t>SCOTCH BRITE DUAL SPONGE (XL)</t>
  </si>
  <si>
    <t>ALBATROSS TOILET REFRESHENER (100 G.)</t>
  </si>
  <si>
    <t>FACEMASK</t>
  </si>
  <si>
    <t>ELMERS GLUE (MEDIUM)</t>
  </si>
  <si>
    <t>HIGHLIGHTER</t>
  </si>
  <si>
    <t>TAPE DESPENSER (BIG)</t>
  </si>
  <si>
    <t>YELLOW PAD PAPER</t>
  </si>
  <si>
    <t>ELECTRIC STOVE (SINGLE BURNER)</t>
  </si>
  <si>
    <t>CASSEROLE POT</t>
  </si>
  <si>
    <t>PAN</t>
  </si>
  <si>
    <t>SPOON</t>
  </si>
  <si>
    <t>FORK</t>
  </si>
  <si>
    <t>CHOPPING BOARD</t>
  </si>
  <si>
    <t xml:space="preserve">TONG </t>
  </si>
  <si>
    <t>STRAINER</t>
  </si>
  <si>
    <t>COFFEE MUG</t>
  </si>
  <si>
    <t>EPSON L5190 PRINTER</t>
  </si>
  <si>
    <t>HARD DISK</t>
  </si>
  <si>
    <t>SSD 2.5" SATA III</t>
  </si>
  <si>
    <t>V.C. GT710 1GB</t>
  </si>
  <si>
    <t>8GB RAM DDR3</t>
  </si>
  <si>
    <t>COMPUTER TABLE (FIBER GLASS)</t>
  </si>
  <si>
    <t>REAMS</t>
  </si>
  <si>
    <t>PCS.</t>
  </si>
  <si>
    <t>BOXES</t>
  </si>
  <si>
    <t>BOOKS</t>
  </si>
  <si>
    <t>PACKS</t>
  </si>
  <si>
    <t>ROLLS</t>
  </si>
  <si>
    <t>GALLONS</t>
  </si>
  <si>
    <t>KL.</t>
  </si>
  <si>
    <t>CANS</t>
  </si>
  <si>
    <t>BOTTLES</t>
  </si>
  <si>
    <t>PC.</t>
  </si>
  <si>
    <t>PADS</t>
  </si>
  <si>
    <t>DOZEN</t>
  </si>
  <si>
    <t>I</t>
  </si>
  <si>
    <t>UNIT</t>
  </si>
  <si>
    <t>CATHERINE D. VELASQUEZ</t>
  </si>
  <si>
    <t>Marker, whiteboard, black</t>
  </si>
  <si>
    <t>Mop Bucket</t>
  </si>
  <si>
    <t>Mop handle screw type alum.</t>
  </si>
  <si>
    <t>Mop head, rayon 400 gm.</t>
  </si>
  <si>
    <t>Note pad, stick on (3"x3")</t>
  </si>
  <si>
    <t>Notebook, steno  40 leaves</t>
  </si>
  <si>
    <t>paper clip vinyl 48mm</t>
  </si>
  <si>
    <t>Paper multicopy A4 210mm</t>
  </si>
  <si>
    <t>Paper multicopy Legal 216mm</t>
  </si>
  <si>
    <t>Pencil with eraser HB</t>
  </si>
  <si>
    <t>Pencil sharpener manual</t>
  </si>
  <si>
    <t>Puncher heavy duty</t>
  </si>
  <si>
    <t>Record book, 300 pages</t>
  </si>
  <si>
    <t>ruler plastic</t>
  </si>
  <si>
    <t>Sign pen black 0.7mm needle tip</t>
  </si>
  <si>
    <t xml:space="preserve">Stamp pad </t>
  </si>
  <si>
    <t>Staple wire remover</t>
  </si>
  <si>
    <t>Staple Stander type</t>
  </si>
  <si>
    <t>Air Freshener Aerosol 280ml</t>
  </si>
  <si>
    <t>Alcohol, Ehtyl 70%</t>
  </si>
  <si>
    <t>Battery Dry Cell AA</t>
  </si>
  <si>
    <t>Battery Dry Cell AAA</t>
  </si>
  <si>
    <t>Broom - Tingting</t>
  </si>
  <si>
    <t>Calculator</t>
  </si>
  <si>
    <t>Cleanser (Toilet &amp;urinal)</t>
  </si>
  <si>
    <t>Cleanser (Scouring Powder)</t>
  </si>
  <si>
    <t>Cutter Blade</t>
  </si>
  <si>
    <t>Cutter Knife</t>
  </si>
  <si>
    <t>Data File Box</t>
  </si>
  <si>
    <t>Data Folder</t>
  </si>
  <si>
    <t>Detergent Powder 1kg.</t>
  </si>
  <si>
    <t>Disinfectant Spray</t>
  </si>
  <si>
    <t>Dust Pan</t>
  </si>
  <si>
    <t>Coffee Mug</t>
  </si>
  <si>
    <t>Drinking Glass</t>
  </si>
  <si>
    <t>Spoon &amp; Fork</t>
  </si>
  <si>
    <t>Coffee (Nescafe) 100g</t>
  </si>
  <si>
    <t>Coffee Creamer 450g</t>
  </si>
  <si>
    <t>Sugar 1kg</t>
  </si>
  <si>
    <t>Folder Fancy A4</t>
  </si>
  <si>
    <t>Folder Fancy Legal</t>
  </si>
  <si>
    <t>Folder L-Type A4</t>
  </si>
  <si>
    <t>Folder L-Type Legal</t>
  </si>
  <si>
    <t>Flash Drive 16gb</t>
  </si>
  <si>
    <t>File Organizer Legal</t>
  </si>
  <si>
    <t>File Tab Divider A4</t>
  </si>
  <si>
    <t>File Tab Divider Legal</t>
  </si>
  <si>
    <t>Envelop A4</t>
  </si>
  <si>
    <t>Envelop Expanding Legal</t>
  </si>
  <si>
    <t>Envelop Legal Size</t>
  </si>
  <si>
    <t>Insecticide, Aerosol 600ml</t>
  </si>
  <si>
    <t>Magazine File Box Large</t>
  </si>
  <si>
    <t>Marker, Highlighter, 3colors/ set</t>
  </si>
  <si>
    <t>Marker, Permanent, Bullet Type BLK</t>
  </si>
  <si>
    <t>Staple Standard Type</t>
  </si>
  <si>
    <t>Tape Dispenser Table Top</t>
  </si>
  <si>
    <t>Tape Transparent 24mm</t>
  </si>
  <si>
    <t>Tape Transparent 48mm</t>
  </si>
  <si>
    <t>Waste Basket</t>
  </si>
  <si>
    <t>Trash Bag Black 940mm x 1016mm</t>
  </si>
  <si>
    <t>HP CART 678 Set (Tri-color &amp; Black)</t>
  </si>
  <si>
    <t>Hard Copy LETTER size</t>
  </si>
  <si>
    <t>Hard Copy LEGAL size</t>
  </si>
  <si>
    <t>Hard Copy A4 size</t>
  </si>
  <si>
    <t>Flash Drive 64 gb (3.0)</t>
  </si>
  <si>
    <t>Air Freshner 280 ml/150g</t>
  </si>
  <si>
    <t>Alcohol, Ethel 70% 500ml/150g</t>
  </si>
  <si>
    <t>Chair, monoblock w/backrest</t>
  </si>
  <si>
    <t>Correction tape</t>
  </si>
  <si>
    <t>Cutter knife</t>
  </si>
  <si>
    <t>Date file box made of chipboard</t>
  </si>
  <si>
    <t>Date folder made of chipboard</t>
  </si>
  <si>
    <t>Disenfectant spray 400 gm.</t>
  </si>
  <si>
    <t>Dust pan</t>
  </si>
  <si>
    <t>Envelope, docuentary lega size</t>
  </si>
  <si>
    <t>Folder, tag board legal size</t>
  </si>
  <si>
    <t>Furniture cleaner aerosol</t>
  </si>
  <si>
    <t>Ink for stamp pad</t>
  </si>
  <si>
    <t>Insecticide aerosol 600ml.</t>
  </si>
  <si>
    <t>Marker, fluorescent 2 sets</t>
  </si>
  <si>
    <t>Marker, permanent black</t>
  </si>
  <si>
    <t>White Board</t>
  </si>
  <si>
    <t>Cork Board</t>
  </si>
  <si>
    <t>1 TB Extarnal Hard Drive (3.0)</t>
  </si>
  <si>
    <t>Photocopying Machine</t>
  </si>
  <si>
    <t>4.5 Cubic Feet Refrigerator</t>
  </si>
  <si>
    <t>Canon Powershot D30 (Waterproof)</t>
  </si>
  <si>
    <t>Canon Powershot D30 (Extra Battery)</t>
  </si>
  <si>
    <t>Canon Powershot D30 (Battery Charger)</t>
  </si>
  <si>
    <t>Canon Powershot D30                                                        (San Disk Memory Card 256 gb.)</t>
  </si>
  <si>
    <t>Cabinets and other furnitures for MDRRMO Kitchen</t>
  </si>
  <si>
    <t>dozen</t>
  </si>
  <si>
    <t>bundle</t>
  </si>
  <si>
    <t>Catherine D. Velasquez</t>
  </si>
  <si>
    <t>BROOM, SOFT (TAMBO), Weight: 200g min tiger grass</t>
  </si>
  <si>
    <t>MARKER, whiteboard, bullet type, black</t>
  </si>
  <si>
    <t>MARKER, PERMANENT, bullet type, black</t>
  </si>
  <si>
    <t>MARKER, PERMANENT, bullet type, blue</t>
  </si>
  <si>
    <t>packets/2s</t>
  </si>
  <si>
    <t>pieces</t>
  </si>
  <si>
    <t>pack/100s</t>
  </si>
  <si>
    <t>jars</t>
  </si>
  <si>
    <t>box/12s</t>
  </si>
  <si>
    <t>books</t>
  </si>
  <si>
    <t>Adding Machine Slip, 35mm</t>
  </si>
  <si>
    <t>Bathroom Soap</t>
  </si>
  <si>
    <t>Ballpen (black)</t>
  </si>
  <si>
    <t>Broomstick (Walis Ting-ting)</t>
  </si>
  <si>
    <t>Chemical Hose 1" diameter</t>
  </si>
  <si>
    <t>Chlorine</t>
  </si>
  <si>
    <t>Coffee 3 in 1</t>
  </si>
  <si>
    <t>Coffee , 100g</t>
  </si>
  <si>
    <t>Coffee Creamer, 800g</t>
  </si>
  <si>
    <t>CS Form No. 48 (DTR)</t>
  </si>
  <si>
    <t>Detergent Powder</t>
  </si>
  <si>
    <t>Dishwashing Liquid</t>
  </si>
  <si>
    <t>Dust Pan (G.I.)</t>
  </si>
  <si>
    <t>Elastomeric Sealant</t>
  </si>
  <si>
    <t>Effective Micro-organism solution (Probiotics))</t>
  </si>
  <si>
    <t>Face Mask (Ear loop)</t>
  </si>
  <si>
    <t xml:space="preserve">Floor Brush w/ long handle </t>
  </si>
  <si>
    <t>Glass cleaner w/pump</t>
  </si>
  <si>
    <t>Insecticides/Pesticides</t>
  </si>
  <si>
    <t>LED Lamp 13W</t>
  </si>
  <si>
    <t>LED Flourescent Set, 8W</t>
  </si>
  <si>
    <t>LED Flourescent Set, 16W</t>
  </si>
  <si>
    <t>Molasses (Liquid cane sugar)</t>
  </si>
  <si>
    <t>Mop  bucket head (refill)</t>
  </si>
  <si>
    <t>boxes/50s</t>
  </si>
  <si>
    <t>bundles</t>
  </si>
  <si>
    <t>meters</t>
  </si>
  <si>
    <t>drum</t>
  </si>
  <si>
    <t>pouches/30s</t>
  </si>
  <si>
    <t>sachet</t>
  </si>
  <si>
    <t>kilograms</t>
  </si>
  <si>
    <t>bars</t>
  </si>
  <si>
    <t>btls./500ml</t>
  </si>
  <si>
    <t>liters</t>
  </si>
  <si>
    <t xml:space="preserve">Mountain Bike Interior </t>
  </si>
  <si>
    <t xml:space="preserve">Mountain Bike Exterior </t>
  </si>
  <si>
    <t>Mountain Racer Interior (700C)</t>
  </si>
  <si>
    <t>Mountain Racer Exterior (700C)</t>
  </si>
  <si>
    <t>Muriatic Acid</t>
  </si>
  <si>
    <t>Paint (white)</t>
  </si>
  <si>
    <t>Paint Brush 3" (Original)</t>
  </si>
  <si>
    <t>Push Cart</t>
  </si>
  <si>
    <t>Push Cart Wheel 8" diameter</t>
  </si>
  <si>
    <t>Rainboots</t>
  </si>
  <si>
    <t>Raincoats Terno (rubberized)</t>
  </si>
  <si>
    <t>Stamp Pad Ink (946 ml)</t>
  </si>
  <si>
    <t>Sticker for weighing scales</t>
  </si>
  <si>
    <t>Tape, electrical</t>
  </si>
  <si>
    <t>Typing Correction Pen</t>
  </si>
  <si>
    <t>Umbrella (Long)</t>
  </si>
  <si>
    <t>Utility Gloves (cloth w/ rubber)</t>
  </si>
  <si>
    <t>galloons</t>
  </si>
  <si>
    <t>bots./946ml</t>
  </si>
  <si>
    <t>CCTV Camera</t>
  </si>
  <si>
    <t>Chain saw</t>
  </si>
  <si>
    <t>Fogging Machine</t>
  </si>
  <si>
    <t>Air-Conditioning Unit</t>
  </si>
  <si>
    <t>AIR FRESHENER, Aerosol, 280ml/150g min</t>
  </si>
  <si>
    <t xml:space="preserve">ALCOHOL, Ethyl, 68%-70%, scented, 500ml </t>
  </si>
  <si>
    <t>BATTERY, Dry cell, AA 1.5 volts, Alkaline</t>
  </si>
  <si>
    <t>CARBON FILM. PE, Black, Size 210mm x 297mm</t>
  </si>
  <si>
    <t>CARBON FILM, PE, Black, Size 216mm x 330mm</t>
  </si>
  <si>
    <t>CHAIR, MONOBLOC, WHITE, with back rest, w/o arm rest</t>
  </si>
  <si>
    <t>CORRECTION TAPE, Disposable, usable length:6m min</t>
  </si>
  <si>
    <t>DUST PAN, non-rigid plastic w/ detachable handle</t>
  </si>
  <si>
    <t>FOLDER, PRESSBOARD, Size: 240mm x 370mm (-5mm)</t>
  </si>
  <si>
    <t>INSECTICIDE, Aerosol type, net content: 600ml min</t>
  </si>
  <si>
    <t>GLUE, All purpose, Gross weight: 200 grams min</t>
  </si>
  <si>
    <t>MOP HANDLE, HD, screw type, aluminum</t>
  </si>
  <si>
    <t>MOPHEAD, made of rayon, weight: 400 grams min</t>
  </si>
  <si>
    <t>PAPER CLIP, vinyl/plastic coat, length: 48mm min</t>
  </si>
  <si>
    <t>PAPER. MULTICOPY, A4, 80gsm, Size:210mm x 297mm</t>
  </si>
  <si>
    <t>PENCIL, LEAD, w/ eraser, Wood cased, Hardness:HB</t>
  </si>
  <si>
    <t>PAPER. MULTICOPY. LEGAL. 80gsm. Size:216mm x 330mm</t>
  </si>
  <si>
    <t>RECORD BOOK, 500 PAGES, Size:214mmx278mm min</t>
  </si>
  <si>
    <t>RUBBER BAND, 70mm min lay flat length (#18)</t>
  </si>
  <si>
    <t>SCISSOR, Symmetrical, Blade length: 65mm min</t>
  </si>
  <si>
    <t>SIGN PEN, BLACK, Liquid/gel ink, 0.5mm needle tip</t>
  </si>
  <si>
    <t>SIGN PEN, BLUE, Liquid/gel ink, 0.5mm needle tip</t>
  </si>
  <si>
    <t>STAMP PAD, FELT, Bed dimension:60mm x 100mm min</t>
  </si>
  <si>
    <t>STAPLE WIRE, STANDARD,(26/6)</t>
  </si>
  <si>
    <t>TAPE, TRANSPARENT, Width:24mm (*1mm)</t>
  </si>
  <si>
    <t>Epson L3110 (B)</t>
  </si>
  <si>
    <t>Epson L3110 (M)</t>
  </si>
  <si>
    <t>Epson L3110 (C)</t>
  </si>
  <si>
    <t>Epson L3110 (Y)</t>
  </si>
  <si>
    <t>Faceshield</t>
  </si>
  <si>
    <t>Folder (100 pcs)</t>
  </si>
  <si>
    <t>Folder Expandable (Plastic)</t>
  </si>
  <si>
    <t>Epson L360 - 664 (BK)</t>
  </si>
  <si>
    <t>Epson L360 - 664 (M)</t>
  </si>
  <si>
    <t>Epson L360 - 664 (Y)</t>
  </si>
  <si>
    <t>Epson L360 - 664 (C)</t>
  </si>
  <si>
    <t>HP GT52 CYAN</t>
  </si>
  <si>
    <t>HP GT52 MAGENTA</t>
  </si>
  <si>
    <t>HP GT51 Black</t>
  </si>
  <si>
    <t>Ballpen Blue</t>
  </si>
  <si>
    <t>Highlighter Pen</t>
  </si>
  <si>
    <t>Double Clips 2" Wide</t>
  </si>
  <si>
    <t>Double Clips 3" Wide</t>
  </si>
  <si>
    <t>DVD-R 25</t>
  </si>
  <si>
    <t>Staple Wire (10 Sets per box)</t>
  </si>
  <si>
    <t>Scissor Stainless</t>
  </si>
  <si>
    <t>Ruler 12" metal</t>
  </si>
  <si>
    <t>Milo Powdered Milk 1000g</t>
  </si>
  <si>
    <t>Joy Dishwashing Liquid</t>
  </si>
  <si>
    <t>Face Mask</t>
  </si>
  <si>
    <t>Keyboard</t>
  </si>
  <si>
    <t>Copy Paper Short Subs 20 70gsm</t>
  </si>
  <si>
    <t>Copy Paper Legal Subs 20 70gsm</t>
  </si>
  <si>
    <t>Folder w/ Tab A4 100 pcs/black</t>
  </si>
  <si>
    <t>Folder w/ Tab Legal Size</t>
  </si>
  <si>
    <t>Paper Multicopy Legal Sub #20</t>
  </si>
  <si>
    <t>Paper Multicopy A4 Sub #20</t>
  </si>
  <si>
    <t>Paper Clip 48mm</t>
  </si>
  <si>
    <t>Record Book 300 pages</t>
  </si>
  <si>
    <t>Flash Drive 16GB</t>
  </si>
  <si>
    <t>Tape Masking 24mm</t>
  </si>
  <si>
    <t>Correction tape disposable</t>
  </si>
  <si>
    <t>Sign pen Black Liquid Gel</t>
  </si>
  <si>
    <t>Stapler Wire standard (#35)</t>
  </si>
  <si>
    <t>Marker Florescent (3pcs/set)</t>
  </si>
  <si>
    <t>Glue all purpose (200 grams)</t>
  </si>
  <si>
    <t>jar</t>
  </si>
  <si>
    <t>Toilet Tissue Paper 2 ply sheets</t>
  </si>
  <si>
    <t>Detergent powder 1kg</t>
  </si>
  <si>
    <t>pouch</t>
  </si>
  <si>
    <t>Walis tingting</t>
  </si>
  <si>
    <t>Bond paper short #20 eco copy</t>
  </si>
  <si>
    <t>DTR Pad (500/pad)</t>
  </si>
  <si>
    <t>Ballpen Black HBW</t>
  </si>
  <si>
    <t>Staple wire #10 (10box/pack)</t>
  </si>
  <si>
    <t>Epson L210 ink black</t>
  </si>
  <si>
    <t>Epson L210 ink cyan</t>
  </si>
  <si>
    <t>Epson L210 ink magenta</t>
  </si>
  <si>
    <t>Epson L210 ink yellow</t>
  </si>
  <si>
    <t>Brother DCP-T710W Black</t>
  </si>
  <si>
    <t>Brother DCP-T710W Cyan</t>
  </si>
  <si>
    <t>Brother DCP-T710W Magenta</t>
  </si>
  <si>
    <t>Brother DCP-T710W Yellow</t>
  </si>
  <si>
    <t>Surgical Gloves clear medium size</t>
  </si>
  <si>
    <t>Face Mask (Surgical Disposable)</t>
  </si>
  <si>
    <t>Joy Dishwashing Liquid 790ml</t>
  </si>
  <si>
    <t>Toilet Bowl Cleaner (Domex) 1000ml</t>
  </si>
  <si>
    <t>Toilet Bowl Brush</t>
  </si>
  <si>
    <t>Rubber Gloves</t>
  </si>
  <si>
    <t>Zonrox (All purpose thick) 1liter</t>
  </si>
  <si>
    <t>Safeguard liquid hand soap lemon 225ml</t>
  </si>
  <si>
    <t>Detergent bar 140 grams</t>
  </si>
  <si>
    <t>Detergent Powder 1kg</t>
  </si>
  <si>
    <t>Baygon multi insect spray 500ml</t>
  </si>
  <si>
    <t>Aerosol (lysol white)</t>
  </si>
  <si>
    <t>Glass cleaner with pump</t>
  </si>
  <si>
    <t>Scotch brite sponge with scrub</t>
  </si>
  <si>
    <t>Rags/Doormat</t>
  </si>
  <si>
    <t>Alcohol 500ml</t>
  </si>
  <si>
    <t>Laptop</t>
  </si>
  <si>
    <t>Pocket Wifi</t>
  </si>
  <si>
    <t>Polyster Sticker Printer</t>
  </si>
  <si>
    <t>Polyster Sticker</t>
  </si>
  <si>
    <t>Hanging Cabinet</t>
  </si>
  <si>
    <t>Swivel Chair High Back</t>
  </si>
  <si>
    <t>PMAJ Napoleon M. Eleccion Jr.</t>
  </si>
  <si>
    <t>PMAJ NAPOLEON M. ELECCION JR.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</si>
</sst>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Verdana"/>
      <family val="2"/>
    </font>
    <font>
      <sz val="12"/>
      <color theme="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192A3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31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3" fillId="0" borderId="0" xfId="0" applyFont="1" applyBorder="1" applyAlignment="1"/>
    <xf numFmtId="0" fontId="1" fillId="0" borderId="0" xfId="0" applyFont="1" applyBorder="1"/>
    <xf numFmtId="0" fontId="0" fillId="0" borderId="0" xfId="0" applyBorder="1"/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3" fontId="8" fillId="0" borderId="8" xfId="3" applyFont="1" applyBorder="1" applyAlignment="1">
      <alignment horizontal="center" vertical="center" wrapText="1"/>
    </xf>
    <xf numFmtId="43" fontId="8" fillId="0" borderId="2" xfId="3" applyFont="1" applyFill="1" applyBorder="1" applyAlignment="1">
      <alignment horizontal="right" vertical="center" wrapText="1"/>
    </xf>
    <xf numFmtId="43" fontId="8" fillId="0" borderId="9" xfId="3" applyFont="1" applyFill="1" applyBorder="1" applyAlignment="1">
      <alignment horizontal="right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0" borderId="2" xfId="2" applyFont="1" applyFill="1" applyBorder="1" applyAlignment="1">
      <alignment horizontal="center" vertical="center" wrapText="1"/>
    </xf>
    <xf numFmtId="43" fontId="10" fillId="0" borderId="2" xfId="3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43" fontId="0" fillId="0" borderId="2" xfId="1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3" fontId="2" fillId="0" borderId="9" xfId="0" applyNumberFormat="1" applyFont="1" applyBorder="1"/>
    <xf numFmtId="43" fontId="2" fillId="0" borderId="2" xfId="0" applyNumberFormat="1" applyFont="1" applyBorder="1"/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4" xfId="0" applyBorder="1" applyAlignment="1">
      <alignment horizontal="right"/>
    </xf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43" fontId="0" fillId="0" borderId="2" xfId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2" fillId="0" borderId="2" xfId="4" applyFont="1" applyBorder="1" applyAlignment="1">
      <alignment horizontal="center"/>
    </xf>
    <xf numFmtId="43" fontId="12" fillId="3" borderId="2" xfId="1" applyFont="1" applyFill="1" applyBorder="1" applyAlignment="1">
      <alignment horizontal="right"/>
    </xf>
    <xf numFmtId="164" fontId="12" fillId="0" borderId="2" xfId="4" applyNumberFormat="1" applyFont="1" applyBorder="1" applyAlignment="1">
      <alignment horizontal="right"/>
    </xf>
    <xf numFmtId="0" fontId="12" fillId="0" borderId="2" xfId="4" applyFont="1" applyBorder="1" applyAlignment="1">
      <alignment horizontal="left"/>
    </xf>
    <xf numFmtId="43" fontId="12" fillId="0" borderId="2" xfId="5" applyFont="1" applyBorder="1"/>
    <xf numFmtId="43" fontId="12" fillId="0" borderId="2" xfId="5" applyFont="1" applyBorder="1" applyAlignment="1">
      <alignment horizontal="center"/>
    </xf>
    <xf numFmtId="43" fontId="13" fillId="3" borderId="2" xfId="1" applyFont="1" applyFill="1" applyBorder="1" applyAlignment="1">
      <alignment horizontal="right"/>
    </xf>
    <xf numFmtId="43" fontId="12" fillId="0" borderId="2" xfId="1" applyFont="1" applyBorder="1"/>
    <xf numFmtId="0" fontId="12" fillId="0" borderId="2" xfId="4" applyFont="1" applyBorder="1"/>
    <xf numFmtId="43" fontId="12" fillId="0" borderId="2" xfId="5" applyFont="1" applyBorder="1" applyAlignment="1">
      <alignment horizontal="center" vertical="center"/>
    </xf>
    <xf numFmtId="4" fontId="12" fillId="3" borderId="2" xfId="5" applyNumberFormat="1" applyFont="1" applyFill="1" applyBorder="1" applyAlignment="1">
      <alignment horizontal="right"/>
    </xf>
    <xf numFmtId="2" fontId="12" fillId="3" borderId="8" xfId="4" applyNumberFormat="1" applyFont="1" applyFill="1" applyBorder="1"/>
    <xf numFmtId="0" fontId="12" fillId="0" borderId="0" xfId="4" applyFont="1" applyBorder="1"/>
    <xf numFmtId="2" fontId="12" fillId="3" borderId="2" xfId="4" applyNumberFormat="1" applyFont="1" applyFill="1" applyBorder="1"/>
    <xf numFmtId="4" fontId="13" fillId="3" borderId="2" xfId="5" applyNumberFormat="1" applyFont="1" applyFill="1" applyBorder="1" applyAlignment="1">
      <alignment horizontal="right"/>
    </xf>
    <xf numFmtId="2" fontId="12" fillId="3" borderId="2" xfId="5" applyNumberFormat="1" applyFont="1" applyFill="1" applyBorder="1" applyAlignment="1">
      <alignment horizontal="right"/>
    </xf>
    <xf numFmtId="0" fontId="12" fillId="0" borderId="2" xfId="0" applyFont="1" applyBorder="1"/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2" fontId="12" fillId="3" borderId="2" xfId="0" applyNumberFormat="1" applyFont="1" applyFill="1" applyBorder="1"/>
    <xf numFmtId="0" fontId="12" fillId="0" borderId="2" xfId="4" applyFont="1" applyFill="1" applyBorder="1" applyAlignment="1">
      <alignment wrapText="1"/>
    </xf>
    <xf numFmtId="0" fontId="12" fillId="0" borderId="2" xfId="4" applyFont="1" applyBorder="1" applyAlignment="1">
      <alignment wrapText="1"/>
    </xf>
    <xf numFmtId="0" fontId="12" fillId="0" borderId="8" xfId="4" applyFont="1" applyBorder="1" applyAlignment="1">
      <alignment wrapText="1"/>
    </xf>
    <xf numFmtId="0" fontId="12" fillId="0" borderId="0" xfId="4" applyFont="1" applyBorder="1" applyAlignment="1">
      <alignment wrapText="1"/>
    </xf>
    <xf numFmtId="0" fontId="12" fillId="0" borderId="2" xfId="0" applyFont="1" applyBorder="1" applyAlignment="1">
      <alignment wrapText="1"/>
    </xf>
    <xf numFmtId="43" fontId="2" fillId="0" borderId="2" xfId="1" applyFont="1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" xfId="0" applyFont="1" applyBorder="1" applyAlignment="1"/>
    <xf numFmtId="0" fontId="2" fillId="0" borderId="0" xfId="0" applyFont="1" applyAlignment="1"/>
    <xf numFmtId="0" fontId="2" fillId="0" borderId="2" xfId="2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0" borderId="2" xfId="3" applyFont="1" applyBorder="1" applyAlignment="1">
      <alignment horizontal="right" vertical="center"/>
    </xf>
    <xf numFmtId="0" fontId="0" fillId="0" borderId="2" xfId="0" applyFont="1" applyBorder="1"/>
    <xf numFmtId="0" fontId="2" fillId="0" borderId="2" xfId="2" applyNumberFormat="1" applyFont="1" applyFill="1" applyBorder="1" applyAlignment="1">
      <alignment horizontal="center" vertical="center"/>
    </xf>
    <xf numFmtId="43" fontId="2" fillId="0" borderId="2" xfId="3" applyFont="1" applyBorder="1" applyAlignment="1">
      <alignment horizontal="right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right" vertical="center" wrapText="1"/>
    </xf>
    <xf numFmtId="0" fontId="2" fillId="0" borderId="2" xfId="2" applyFont="1" applyBorder="1" applyAlignment="1">
      <alignment vertical="center" wrapText="1"/>
    </xf>
    <xf numFmtId="4" fontId="2" fillId="0" borderId="2" xfId="0" applyNumberFormat="1" applyFont="1" applyBorder="1"/>
    <xf numFmtId="43" fontId="2" fillId="0" borderId="2" xfId="3" applyFont="1" applyFill="1" applyBorder="1" applyAlignment="1">
      <alignment horizontal="right" vertical="center" wrapText="1"/>
    </xf>
    <xf numFmtId="0" fontId="15" fillId="0" borderId="6" xfId="0" applyFont="1" applyBorder="1" applyAlignment="1">
      <alignment wrapText="1"/>
    </xf>
    <xf numFmtId="43" fontId="15" fillId="0" borderId="6" xfId="1" applyFont="1" applyBorder="1"/>
    <xf numFmtId="0" fontId="15" fillId="0" borderId="6" xfId="0" applyFont="1" applyBorder="1" applyAlignment="1">
      <alignment horizontal="right"/>
    </xf>
    <xf numFmtId="0" fontId="15" fillId="0" borderId="6" xfId="0" applyFont="1" applyBorder="1"/>
    <xf numFmtId="0" fontId="3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3" fontId="0" fillId="0" borderId="0" xfId="0" applyNumberFormat="1"/>
    <xf numFmtId="0" fontId="7" fillId="0" borderId="2" xfId="0" applyFont="1" applyBorder="1"/>
    <xf numFmtId="0" fontId="0" fillId="0" borderId="0" xfId="0" applyFont="1"/>
    <xf numFmtId="0" fontId="0" fillId="0" borderId="4" xfId="0" applyFont="1" applyBorder="1"/>
    <xf numFmtId="43" fontId="2" fillId="0" borderId="2" xfId="0" applyNumberFormat="1" applyFont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3" fontId="2" fillId="0" borderId="11" xfId="1" applyFont="1" applyBorder="1" applyAlignment="1"/>
    <xf numFmtId="0" fontId="2" fillId="0" borderId="11" xfId="0" applyFont="1" applyBorder="1" applyAlignment="1"/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4" fontId="2" fillId="0" borderId="11" xfId="0" applyNumberFormat="1" applyFont="1" applyBorder="1" applyAlignment="1"/>
    <xf numFmtId="3" fontId="2" fillId="0" borderId="11" xfId="0" applyNumberFormat="1" applyFont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3" fontId="12" fillId="0" borderId="2" xfId="1" applyFont="1" applyBorder="1" applyAlignment="1">
      <alignment horizontal="left"/>
    </xf>
    <xf numFmtId="43" fontId="12" fillId="0" borderId="2" xfId="1" applyFont="1" applyBorder="1" applyAlignment="1">
      <alignment horizontal="center"/>
    </xf>
    <xf numFmtId="43" fontId="12" fillId="0" borderId="2" xfId="8" applyNumberFormat="1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43" fontId="12" fillId="0" borderId="2" xfId="0" applyNumberFormat="1" applyFont="1" applyBorder="1" applyAlignment="1">
      <alignment horizontal="center"/>
    </xf>
    <xf numFmtId="43" fontId="12" fillId="0" borderId="2" xfId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0" fontId="12" fillId="0" borderId="2" xfId="0" applyFont="1" applyFill="1" applyBorder="1" applyAlignment="1">
      <alignment horizontal="center" vertical="center"/>
    </xf>
    <xf numFmtId="3" fontId="12" fillId="0" borderId="2" xfId="0" applyNumberFormat="1" applyFont="1" applyBorder="1"/>
    <xf numFmtId="2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2" fillId="0" borderId="4" xfId="0" applyFont="1" applyBorder="1"/>
    <xf numFmtId="0" fontId="2" fillId="0" borderId="0" xfId="0" applyFont="1" applyBorder="1" applyAlignment="1"/>
    <xf numFmtId="0" fontId="2" fillId="0" borderId="0" xfId="0" applyFont="1" applyBorder="1"/>
    <xf numFmtId="0" fontId="3" fillId="0" borderId="0" xfId="0" applyFont="1" applyBorder="1"/>
    <xf numFmtId="0" fontId="6" fillId="0" borderId="0" xfId="0" applyFont="1" applyBorder="1"/>
    <xf numFmtId="0" fontId="5" fillId="0" borderId="0" xfId="0" applyFont="1" applyBorder="1"/>
    <xf numFmtId="0" fontId="17" fillId="2" borderId="2" xfId="0" applyFont="1" applyFill="1" applyBorder="1" applyAlignment="1">
      <alignment horizontal="left" vertical="top" wrapText="1"/>
    </xf>
    <xf numFmtId="0" fontId="18" fillId="0" borderId="2" xfId="2" applyFont="1" applyFill="1" applyBorder="1" applyAlignment="1">
      <alignment horizontal="center" vertical="center" wrapText="1"/>
    </xf>
    <xf numFmtId="43" fontId="18" fillId="0" borderId="2" xfId="3" applyFont="1" applyFill="1" applyBorder="1" applyAlignment="1">
      <alignment horizontal="right" vertical="center" wrapText="1"/>
    </xf>
    <xf numFmtId="43" fontId="19" fillId="0" borderId="9" xfId="0" applyNumberFormat="1" applyFont="1" applyBorder="1"/>
    <xf numFmtId="43" fontId="19" fillId="0" borderId="2" xfId="0" applyNumberFormat="1" applyFont="1" applyBorder="1"/>
    <xf numFmtId="0" fontId="19" fillId="0" borderId="2" xfId="0" applyFont="1" applyBorder="1"/>
    <xf numFmtId="0" fontId="6" fillId="0" borderId="2" xfId="0" applyFont="1" applyBorder="1"/>
    <xf numFmtId="0" fontId="0" fillId="0" borderId="2" xfId="0" applyFont="1" applyBorder="1" applyAlignment="1">
      <alignment horizontal="center"/>
    </xf>
    <xf numFmtId="43" fontId="18" fillId="0" borderId="2" xfId="3" applyFont="1" applyBorder="1" applyAlignment="1">
      <alignment horizontal="right" vertical="center" wrapText="1"/>
    </xf>
    <xf numFmtId="0" fontId="18" fillId="0" borderId="2" xfId="2" applyFont="1" applyBorder="1" applyAlignment="1">
      <alignment vertical="center" wrapText="1"/>
    </xf>
    <xf numFmtId="0" fontId="22" fillId="0" borderId="2" xfId="2" applyFont="1" applyBorder="1" applyAlignment="1">
      <alignment vertical="center" wrapText="1"/>
    </xf>
    <xf numFmtId="0" fontId="21" fillId="0" borderId="8" xfId="2" applyFont="1" applyBorder="1" applyAlignment="1">
      <alignment horizontal="left" vertical="center" wrapText="1"/>
    </xf>
    <xf numFmtId="0" fontId="18" fillId="0" borderId="8" xfId="2" applyFont="1" applyBorder="1" applyAlignment="1">
      <alignment horizontal="right" vertical="center" wrapText="1"/>
    </xf>
    <xf numFmtId="0" fontId="23" fillId="2" borderId="2" xfId="0" applyFont="1" applyFill="1" applyBorder="1" applyAlignment="1">
      <alignment horizontal="left" vertical="top" wrapText="1"/>
    </xf>
    <xf numFmtId="43" fontId="19" fillId="0" borderId="2" xfId="1" applyFont="1" applyBorder="1"/>
    <xf numFmtId="0" fontId="2" fillId="0" borderId="2" xfId="0" applyNumberFormat="1" applyFont="1" applyBorder="1"/>
    <xf numFmtId="0" fontId="6" fillId="0" borderId="11" xfId="0" applyFont="1" applyBorder="1" applyAlignment="1"/>
    <xf numFmtId="4" fontId="6" fillId="0" borderId="11" xfId="0" applyNumberFormat="1" applyFont="1" applyBorder="1" applyAlignment="1"/>
    <xf numFmtId="2" fontId="6" fillId="0" borderId="11" xfId="0" applyNumberFormat="1" applyFont="1" applyBorder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6" fillId="0" borderId="12" xfId="0" applyFont="1" applyBorder="1"/>
    <xf numFmtId="0" fontId="6" fillId="0" borderId="9" xfId="0" applyFont="1" applyBorder="1"/>
    <xf numFmtId="0" fontId="24" fillId="0" borderId="2" xfId="0" applyFont="1" applyBorder="1" applyAlignment="1"/>
    <xf numFmtId="0" fontId="6" fillId="0" borderId="8" xfId="0" applyFont="1" applyBorder="1" applyAlignment="1"/>
    <xf numFmtId="0" fontId="6" fillId="0" borderId="2" xfId="0" applyFont="1" applyBorder="1" applyAlignment="1"/>
    <xf numFmtId="0" fontId="6" fillId="0" borderId="9" xfId="0" applyFont="1" applyBorder="1" applyAlignment="1"/>
    <xf numFmtId="0" fontId="6" fillId="0" borderId="12" xfId="0" applyFont="1" applyBorder="1" applyAlignment="1"/>
    <xf numFmtId="0" fontId="1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6" fillId="0" borderId="2" xfId="1" applyFont="1" applyBorder="1"/>
    <xf numFmtId="4" fontId="6" fillId="0" borderId="9" xfId="0" applyNumberFormat="1" applyFont="1" applyBorder="1"/>
    <xf numFmtId="4" fontId="6" fillId="0" borderId="2" xfId="0" applyNumberFormat="1" applyFont="1" applyBorder="1"/>
    <xf numFmtId="0" fontId="6" fillId="0" borderId="12" xfId="0" applyFont="1" applyFill="1" applyBorder="1"/>
    <xf numFmtId="0" fontId="19" fillId="2" borderId="2" xfId="0" applyFont="1" applyFill="1" applyBorder="1" applyAlignment="1">
      <alignment horizontal="left" vertical="top" wrapText="1"/>
    </xf>
    <xf numFmtId="43" fontId="19" fillId="0" borderId="2" xfId="1" applyFont="1" applyBorder="1" applyAlignment="1">
      <alignment horizontal="left" vertical="center" wrapText="1"/>
    </xf>
    <xf numFmtId="0" fontId="19" fillId="0" borderId="12" xfId="0" applyFont="1" applyFill="1" applyBorder="1"/>
    <xf numFmtId="1" fontId="19" fillId="0" borderId="2" xfId="0" applyNumberFormat="1" applyFont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 wrapText="1"/>
    </xf>
    <xf numFmtId="0" fontId="25" fillId="0" borderId="2" xfId="2" applyFont="1" applyFill="1" applyBorder="1" applyAlignment="1">
      <alignment vertical="center" wrapText="1"/>
    </xf>
    <xf numFmtId="43" fontId="19" fillId="0" borderId="2" xfId="1" applyFont="1" applyFill="1" applyBorder="1" applyAlignment="1">
      <alignment horizontal="right" vertical="center" wrapText="1"/>
    </xf>
    <xf numFmtId="43" fontId="19" fillId="0" borderId="2" xfId="3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/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NumberFormat="1" applyFont="1" applyBorder="1" applyAlignment="1">
      <alignment horizontal="center"/>
    </xf>
    <xf numFmtId="0" fontId="19" fillId="0" borderId="2" xfId="2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center"/>
    </xf>
    <xf numFmtId="0" fontId="19" fillId="0" borderId="5" xfId="2" applyFont="1" applyBorder="1" applyAlignment="1">
      <alignment horizontal="center" vertical="center" wrapText="1"/>
    </xf>
    <xf numFmtId="4" fontId="19" fillId="0" borderId="2" xfId="0" applyNumberFormat="1" applyFont="1" applyBorder="1"/>
    <xf numFmtId="0" fontId="16" fillId="0" borderId="2" xfId="0" applyFont="1" applyBorder="1"/>
    <xf numFmtId="0" fontId="16" fillId="0" borderId="2" xfId="0" applyNumberFormat="1" applyFont="1" applyBorder="1" applyAlignment="1">
      <alignment horizontal="center"/>
    </xf>
    <xf numFmtId="4" fontId="16" fillId="0" borderId="2" xfId="0" applyNumberFormat="1" applyFont="1" applyBorder="1"/>
    <xf numFmtId="0" fontId="19" fillId="0" borderId="8" xfId="0" applyFont="1" applyBorder="1"/>
    <xf numFmtId="0" fontId="19" fillId="0" borderId="8" xfId="0" applyNumberFormat="1" applyFont="1" applyBorder="1" applyAlignment="1">
      <alignment horizontal="center"/>
    </xf>
    <xf numFmtId="4" fontId="19" fillId="0" borderId="8" xfId="0" applyNumberFormat="1" applyFont="1" applyBorder="1"/>
    <xf numFmtId="0" fontId="19" fillId="0" borderId="9" xfId="0" applyFont="1" applyBorder="1" applyAlignment="1">
      <alignment horizontal="left" vertical="center"/>
    </xf>
    <xf numFmtId="0" fontId="19" fillId="0" borderId="9" xfId="0" applyNumberFormat="1" applyFont="1" applyBorder="1" applyAlignment="1">
      <alignment horizontal="center" vertical="center"/>
    </xf>
    <xf numFmtId="43" fontId="19" fillId="0" borderId="9" xfId="1" applyFont="1" applyBorder="1" applyAlignment="1">
      <alignment horizontal="right" vertical="top"/>
    </xf>
    <xf numFmtId="39" fontId="19" fillId="0" borderId="2" xfId="0" applyNumberFormat="1" applyFont="1" applyBorder="1"/>
    <xf numFmtId="2" fontId="19" fillId="0" borderId="2" xfId="0" applyNumberFormat="1" applyFont="1" applyBorder="1"/>
    <xf numFmtId="0" fontId="19" fillId="2" borderId="2" xfId="0" applyFont="1" applyFill="1" applyBorder="1"/>
    <xf numFmtId="0" fontId="19" fillId="2" borderId="2" xfId="0" applyNumberFormat="1" applyFont="1" applyFill="1" applyBorder="1" applyAlignment="1">
      <alignment horizontal="center"/>
    </xf>
    <xf numFmtId="2" fontId="19" fillId="2" borderId="2" xfId="0" applyNumberFormat="1" applyFont="1" applyFill="1" applyBorder="1"/>
    <xf numFmtId="3" fontId="19" fillId="0" borderId="2" xfId="0" applyNumberFormat="1" applyFont="1" applyBorder="1"/>
    <xf numFmtId="0" fontId="26" fillId="0" borderId="0" xfId="0" applyFont="1" applyAlignment="1">
      <alignment vertical="center" wrapText="1"/>
    </xf>
    <xf numFmtId="0" fontId="19" fillId="0" borderId="2" xfId="0" applyFont="1" applyFill="1" applyBorder="1"/>
    <xf numFmtId="0" fontId="24" fillId="0" borderId="2" xfId="0" applyFont="1" applyBorder="1" applyAlignment="1">
      <alignment horizontal="center" vertical="center"/>
    </xf>
    <xf numFmtId="4" fontId="24" fillId="0" borderId="2" xfId="0" applyNumberFormat="1" applyFont="1" applyBorder="1"/>
    <xf numFmtId="0" fontId="18" fillId="0" borderId="2" xfId="2" applyFont="1" applyFill="1" applyBorder="1" applyAlignment="1">
      <alignment vertical="center" wrapText="1"/>
    </xf>
    <xf numFmtId="0" fontId="22" fillId="0" borderId="2" xfId="2" applyFont="1" applyFill="1" applyBorder="1" applyAlignment="1">
      <alignment vertical="center" wrapText="1"/>
    </xf>
    <xf numFmtId="0" fontId="0" fillId="0" borderId="2" xfId="2" applyFont="1" applyBorder="1"/>
    <xf numFmtId="0" fontId="18" fillId="0" borderId="2" xfId="2" applyFont="1" applyBorder="1"/>
    <xf numFmtId="0" fontId="0" fillId="0" borderId="4" xfId="0" applyNumberFormat="1" applyBorder="1" applyAlignment="1">
      <alignment horizontal="center"/>
    </xf>
    <xf numFmtId="0" fontId="19" fillId="2" borderId="2" xfId="0" applyFont="1" applyFill="1" applyBorder="1" applyAlignment="1">
      <alignment horizontal="left" vertical="center"/>
    </xf>
    <xf numFmtId="43" fontId="19" fillId="0" borderId="2" xfId="0" applyNumberFormat="1" applyFont="1" applyBorder="1" applyAlignment="1"/>
    <xf numFmtId="0" fontId="19" fillId="0" borderId="2" xfId="0" applyFont="1" applyBorder="1" applyAlignment="1"/>
    <xf numFmtId="43" fontId="19" fillId="0" borderId="2" xfId="3" applyFont="1" applyBorder="1"/>
    <xf numFmtId="0" fontId="19" fillId="0" borderId="2" xfId="2" applyFont="1" applyBorder="1" applyAlignment="1">
      <alignment horizontal="center" vertical="center"/>
    </xf>
    <xf numFmtId="43" fontId="19" fillId="0" borderId="2" xfId="3" applyFont="1" applyBorder="1" applyAlignment="1">
      <alignment horizontal="center" vertical="center"/>
    </xf>
    <xf numFmtId="43" fontId="16" fillId="2" borderId="2" xfId="3" applyFont="1" applyFill="1" applyBorder="1"/>
    <xf numFmtId="43" fontId="19" fillId="2" borderId="2" xfId="3" applyFont="1" applyFill="1" applyBorder="1"/>
    <xf numFmtId="0" fontId="19" fillId="0" borderId="2" xfId="2" applyFont="1" applyBorder="1" applyAlignment="1">
      <alignment vertical="center"/>
    </xf>
    <xf numFmtId="0" fontId="19" fillId="0" borderId="2" xfId="2" applyFont="1" applyBorder="1" applyAlignment="1"/>
    <xf numFmtId="0" fontId="25" fillId="0" borderId="2" xfId="2" applyFont="1" applyBorder="1"/>
    <xf numFmtId="43" fontId="19" fillId="0" borderId="2" xfId="1" applyFont="1" applyBorder="1" applyAlignment="1">
      <alignment horizontal="right"/>
    </xf>
    <xf numFmtId="49" fontId="19" fillId="0" borderId="2" xfId="2" applyNumberFormat="1" applyFont="1" applyBorder="1" applyAlignment="1">
      <alignment horizontal="center"/>
    </xf>
    <xf numFmtId="0" fontId="19" fillId="0" borderId="2" xfId="2" applyFont="1" applyBorder="1" applyAlignment="1">
      <alignment horizontal="center"/>
    </xf>
    <xf numFmtId="0" fontId="19" fillId="0" borderId="2" xfId="2" applyFont="1" applyBorder="1"/>
    <xf numFmtId="0" fontId="19" fillId="0" borderId="2" xfId="2" applyFont="1" applyFill="1" applyBorder="1" applyAlignment="1">
      <alignment vertical="center"/>
    </xf>
    <xf numFmtId="0" fontId="19" fillId="0" borderId="2" xfId="2" applyFont="1" applyFill="1" applyBorder="1" applyAlignment="1">
      <alignment horizontal="center"/>
    </xf>
    <xf numFmtId="0" fontId="19" fillId="2" borderId="2" xfId="2" applyFont="1" applyFill="1" applyBorder="1" applyAlignment="1">
      <alignment horizontal="center" vertical="center"/>
    </xf>
    <xf numFmtId="49" fontId="19" fillId="0" borderId="2" xfId="2" applyNumberFormat="1" applyFont="1" applyBorder="1" applyAlignment="1">
      <alignment horizontal="center" vertical="center"/>
    </xf>
    <xf numFmtId="4" fontId="19" fillId="0" borderId="2" xfId="3" applyNumberFormat="1" applyFont="1" applyBorder="1" applyAlignment="1">
      <alignment horizontal="right"/>
    </xf>
    <xf numFmtId="49" fontId="19" fillId="0" borderId="2" xfId="2" applyNumberFormat="1" applyFont="1" applyBorder="1" applyAlignment="1">
      <alignment horizontal="left" vertical="center"/>
    </xf>
    <xf numFmtId="43" fontId="19" fillId="0" borderId="2" xfId="3" applyFont="1" applyBorder="1" applyAlignment="1">
      <alignment horizontal="right"/>
    </xf>
    <xf numFmtId="49" fontId="25" fillId="0" borderId="2" xfId="2" applyNumberFormat="1" applyFont="1" applyBorder="1" applyAlignment="1">
      <alignment horizontal="right"/>
    </xf>
    <xf numFmtId="0" fontId="19" fillId="2" borderId="2" xfId="0" applyFont="1" applyFill="1" applyBorder="1" applyAlignment="1">
      <alignment horizontal="left" vertical="center" wrapText="1"/>
    </xf>
    <xf numFmtId="43" fontId="19" fillId="0" borderId="2" xfId="3" applyFont="1" applyBorder="1" applyAlignment="1">
      <alignment horizontal="right" vertical="center"/>
    </xf>
    <xf numFmtId="0" fontId="19" fillId="0" borderId="2" xfId="2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1" fontId="18" fillId="0" borderId="2" xfId="3" applyNumberFormat="1" applyFont="1" applyFill="1" applyBorder="1" applyAlignment="1">
      <alignment horizontal="right" vertical="center" wrapText="1"/>
    </xf>
    <xf numFmtId="1" fontId="18" fillId="0" borderId="2" xfId="2" applyNumberFormat="1" applyFont="1" applyFill="1" applyBorder="1" applyAlignment="1">
      <alignment vertical="center" wrapText="1"/>
    </xf>
    <xf numFmtId="0" fontId="17" fillId="0" borderId="2" xfId="2" applyFont="1" applyBorder="1" applyAlignment="1">
      <alignment horizontal="left" vertical="center" wrapText="1"/>
    </xf>
    <xf numFmtId="43" fontId="20" fillId="0" borderId="8" xfId="3" applyFont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 wrapText="1"/>
    </xf>
    <xf numFmtId="0" fontId="0" fillId="0" borderId="0" xfId="2" applyFont="1" applyAlignment="1">
      <alignment horizontal="left" vertical="center" wrapText="1"/>
    </xf>
    <xf numFmtId="0" fontId="7" fillId="0" borderId="2" xfId="2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8" fillId="0" borderId="5" xfId="2" applyFont="1" applyFill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/>
    </xf>
    <xf numFmtId="0" fontId="19" fillId="0" borderId="2" xfId="2" applyFont="1" applyBorder="1" applyAlignment="1">
      <alignment vertical="center" wrapText="1"/>
    </xf>
    <xf numFmtId="0" fontId="19" fillId="0" borderId="2" xfId="2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left" vertical="center"/>
    </xf>
    <xf numFmtId="0" fontId="19" fillId="0" borderId="2" xfId="2" applyFont="1" applyBorder="1" applyAlignment="1">
      <alignment horizontal="center" wrapText="1"/>
    </xf>
    <xf numFmtId="43" fontId="19" fillId="0" borderId="2" xfId="3" applyFont="1" applyBorder="1" applyAlignment="1">
      <alignment horizontal="right" vertical="center" wrapText="1"/>
    </xf>
    <xf numFmtId="0" fontId="19" fillId="0" borderId="2" xfId="0" applyFont="1" applyBorder="1" applyAlignment="1">
      <alignment horizontal="right" vertical="center"/>
    </xf>
    <xf numFmtId="0" fontId="19" fillId="0" borderId="2" xfId="0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0" fontId="19" fillId="0" borderId="2" xfId="0" applyFont="1" applyBorder="1" applyAlignment="1">
      <alignment horizontal="center" vertical="center"/>
    </xf>
    <xf numFmtId="43" fontId="19" fillId="0" borderId="2" xfId="1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43" fontId="19" fillId="2" borderId="2" xfId="1" applyFont="1" applyFill="1" applyBorder="1" applyAlignment="1">
      <alignment horizontal="center" vertical="center"/>
    </xf>
    <xf numFmtId="43" fontId="19" fillId="2" borderId="2" xfId="1" applyFont="1" applyFill="1" applyBorder="1"/>
    <xf numFmtId="43" fontId="19" fillId="2" borderId="8" xfId="1" applyFont="1" applyFill="1" applyBorder="1"/>
    <xf numFmtId="0" fontId="19" fillId="0" borderId="8" xfId="0" applyFont="1" applyBorder="1" applyAlignment="1">
      <alignment horizontal="center" vertical="center"/>
    </xf>
    <xf numFmtId="43" fontId="19" fillId="0" borderId="8" xfId="1" applyFont="1" applyBorder="1"/>
  </cellXfs>
  <cellStyles count="9">
    <cellStyle name="Comma" xfId="1" builtinId="3"/>
    <cellStyle name="Comma 2" xfId="5"/>
    <cellStyle name="Comma 3" xfId="3"/>
    <cellStyle name="Comma 4" xfId="7"/>
    <cellStyle name="Currency" xfId="8" builtinId="4"/>
    <cellStyle name="Normal" xfId="0" builtinId="0"/>
    <cellStyle name="Normal 2" xfId="4"/>
    <cellStyle name="Normal 3" xfId="6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5"/>
  <sheetViews>
    <sheetView zoomScaleNormal="100" zoomScaleSheetLayoutView="100" workbookViewId="0">
      <selection activeCell="B21" sqref="B21"/>
    </sheetView>
  </sheetViews>
  <sheetFormatPr defaultRowHeight="15" x14ac:dyDescent="0.25"/>
  <cols>
    <col min="1" max="1" width="10.5703125" customWidth="1"/>
    <col min="2" max="2" width="27.2851562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  <col min="15" max="15" width="13.7109375" customWidth="1"/>
  </cols>
  <sheetData>
    <row r="1" spans="1:16" x14ac:dyDescent="0.25">
      <c r="A1" s="16" t="s">
        <v>24</v>
      </c>
      <c r="B1" s="13"/>
      <c r="C1" s="13"/>
    </row>
    <row r="2" spans="1:16" x14ac:dyDescent="0.25">
      <c r="A2" s="16"/>
      <c r="B2" s="13"/>
      <c r="C2" s="13"/>
    </row>
    <row r="3" spans="1:16" x14ac:dyDescent="0.25">
      <c r="G3" s="208" t="s">
        <v>0</v>
      </c>
      <c r="H3" s="208"/>
    </row>
    <row r="4" spans="1:16" x14ac:dyDescent="0.25">
      <c r="G4" s="209" t="s">
        <v>396</v>
      </c>
      <c r="H4" s="209"/>
    </row>
    <row r="6" spans="1:16" ht="14.45" customHeight="1" x14ac:dyDescent="0.25">
      <c r="A6" s="210" t="s">
        <v>244</v>
      </c>
      <c r="B6" s="210"/>
      <c r="C6" s="210"/>
      <c r="D6" s="210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x14ac:dyDescent="0.25">
      <c r="A7" s="211" t="s">
        <v>1</v>
      </c>
      <c r="B7" s="211"/>
      <c r="C7" s="211"/>
      <c r="D7" s="211"/>
      <c r="E7" s="211"/>
      <c r="F7" s="212" t="s">
        <v>2</v>
      </c>
      <c r="G7" s="212"/>
      <c r="H7" s="212"/>
      <c r="I7" s="212"/>
      <c r="J7" s="212"/>
      <c r="K7" s="206" t="s">
        <v>26</v>
      </c>
      <c r="L7" s="206"/>
      <c r="M7" s="206"/>
      <c r="N7" s="206"/>
    </row>
    <row r="8" spans="1:16" x14ac:dyDescent="0.25">
      <c r="A8" s="213" t="s">
        <v>296</v>
      </c>
      <c r="B8" s="213"/>
      <c r="C8" s="213"/>
      <c r="D8" s="213"/>
      <c r="E8" s="213"/>
      <c r="F8" s="22" t="s">
        <v>3</v>
      </c>
      <c r="G8" s="212" t="s">
        <v>4</v>
      </c>
      <c r="H8" s="212"/>
      <c r="I8" s="212" t="s">
        <v>5</v>
      </c>
      <c r="J8" s="212"/>
      <c r="K8" s="213" t="s">
        <v>6</v>
      </c>
      <c r="L8" s="213"/>
      <c r="M8" s="213"/>
      <c r="N8" s="213"/>
    </row>
    <row r="9" spans="1:16" x14ac:dyDescent="0.25">
      <c r="A9" s="214" t="s">
        <v>7</v>
      </c>
      <c r="B9" s="214" t="s">
        <v>8</v>
      </c>
      <c r="C9" s="214" t="s">
        <v>9</v>
      </c>
      <c r="D9" s="215" t="s">
        <v>10</v>
      </c>
      <c r="E9" s="216"/>
      <c r="F9" s="214" t="s">
        <v>11</v>
      </c>
      <c r="G9" s="212" t="s">
        <v>12</v>
      </c>
      <c r="H9" s="212"/>
      <c r="I9" s="212"/>
      <c r="J9" s="212"/>
      <c r="K9" s="212"/>
      <c r="L9" s="212"/>
      <c r="M9" s="212"/>
      <c r="N9" s="212"/>
    </row>
    <row r="10" spans="1:16" x14ac:dyDescent="0.25">
      <c r="A10" s="214"/>
      <c r="B10" s="214"/>
      <c r="C10" s="214"/>
      <c r="D10" s="217"/>
      <c r="E10" s="218"/>
      <c r="F10" s="214"/>
      <c r="G10" s="214" t="s">
        <v>13</v>
      </c>
      <c r="H10" s="214"/>
      <c r="I10" s="214" t="s">
        <v>14</v>
      </c>
      <c r="J10" s="214"/>
      <c r="K10" s="220" t="s">
        <v>15</v>
      </c>
      <c r="L10" s="220"/>
      <c r="M10" s="212" t="s">
        <v>16</v>
      </c>
      <c r="N10" s="212"/>
    </row>
    <row r="11" spans="1:16" x14ac:dyDescent="0.25">
      <c r="A11" s="214"/>
      <c r="B11" s="214"/>
      <c r="C11" s="214"/>
      <c r="D11" s="23" t="s">
        <v>25</v>
      </c>
      <c r="E11" s="23" t="s">
        <v>8</v>
      </c>
      <c r="F11" s="214"/>
      <c r="G11" s="22" t="s">
        <v>17</v>
      </c>
      <c r="H11" s="23" t="s">
        <v>18</v>
      </c>
      <c r="I11" s="23" t="s">
        <v>17</v>
      </c>
      <c r="J11" s="23" t="s">
        <v>18</v>
      </c>
      <c r="K11" s="23" t="s">
        <v>17</v>
      </c>
      <c r="L11" s="23" t="s">
        <v>18</v>
      </c>
      <c r="M11" s="23" t="s">
        <v>17</v>
      </c>
      <c r="N11" s="23" t="s">
        <v>18</v>
      </c>
    </row>
    <row r="12" spans="1:16" x14ac:dyDescent="0.25">
      <c r="A12" s="51">
        <v>1</v>
      </c>
      <c r="B12" s="183" t="s">
        <v>456</v>
      </c>
      <c r="C12" s="194">
        <f>F12/D12</f>
        <v>218.75</v>
      </c>
      <c r="D12" s="183">
        <v>80</v>
      </c>
      <c r="E12" s="164" t="s">
        <v>236</v>
      </c>
      <c r="F12" s="195">
        <v>17500</v>
      </c>
      <c r="G12" s="48"/>
      <c r="H12" s="50"/>
      <c r="I12" s="48"/>
      <c r="J12" s="48"/>
      <c r="K12" s="48"/>
      <c r="L12" s="50"/>
      <c r="M12" s="48"/>
      <c r="N12" s="48"/>
      <c r="O12" s="118"/>
      <c r="P12" s="118"/>
    </row>
    <row r="13" spans="1:16" x14ac:dyDescent="0.25">
      <c r="A13" s="51">
        <v>2</v>
      </c>
      <c r="B13" s="164" t="s">
        <v>457</v>
      </c>
      <c r="C13" s="194">
        <f t="shared" ref="C13:C76" si="0">F13/D13</f>
        <v>100</v>
      </c>
      <c r="D13" s="164">
        <v>500</v>
      </c>
      <c r="E13" s="164" t="s">
        <v>237</v>
      </c>
      <c r="F13" s="196">
        <v>50000</v>
      </c>
      <c r="G13" s="48"/>
      <c r="H13" s="50"/>
      <c r="I13" s="48"/>
      <c r="J13" s="48"/>
      <c r="K13" s="48"/>
      <c r="L13" s="50"/>
      <c r="M13" s="48"/>
      <c r="N13" s="48"/>
      <c r="O13" s="118"/>
      <c r="P13" s="118"/>
    </row>
    <row r="14" spans="1:16" x14ac:dyDescent="0.25">
      <c r="A14" s="51">
        <v>3</v>
      </c>
      <c r="B14" s="164" t="s">
        <v>458</v>
      </c>
      <c r="C14" s="194">
        <f t="shared" si="0"/>
        <v>260</v>
      </c>
      <c r="D14" s="164">
        <v>300</v>
      </c>
      <c r="E14" s="164" t="s">
        <v>482</v>
      </c>
      <c r="F14" s="196">
        <v>78000</v>
      </c>
      <c r="G14" s="48"/>
      <c r="H14" s="50"/>
      <c r="I14" s="48"/>
      <c r="J14" s="48"/>
      <c r="K14" s="48"/>
      <c r="L14" s="50"/>
      <c r="M14" s="48"/>
      <c r="N14" s="48"/>
      <c r="O14" s="118"/>
      <c r="P14" s="118"/>
    </row>
    <row r="15" spans="1:16" x14ac:dyDescent="0.25">
      <c r="A15" s="51">
        <v>4</v>
      </c>
      <c r="B15" s="164" t="s">
        <v>459</v>
      </c>
      <c r="C15" s="194">
        <f t="shared" si="0"/>
        <v>250</v>
      </c>
      <c r="D15" s="164">
        <v>300</v>
      </c>
      <c r="E15" s="164" t="s">
        <v>482</v>
      </c>
      <c r="F15" s="196">
        <v>75000</v>
      </c>
      <c r="G15" s="48"/>
      <c r="H15" s="50"/>
      <c r="I15" s="48"/>
      <c r="J15" s="48"/>
      <c r="K15" s="48"/>
      <c r="L15" s="50"/>
      <c r="M15" s="48"/>
      <c r="N15" s="48"/>
      <c r="O15" s="118"/>
      <c r="P15" s="118"/>
    </row>
    <row r="16" spans="1:16" x14ac:dyDescent="0.25">
      <c r="A16" s="51">
        <v>5</v>
      </c>
      <c r="B16" s="164" t="s">
        <v>460</v>
      </c>
      <c r="C16" s="194">
        <f t="shared" si="0"/>
        <v>37</v>
      </c>
      <c r="D16" s="164">
        <v>10</v>
      </c>
      <c r="E16" s="164" t="s">
        <v>238</v>
      </c>
      <c r="F16" s="196">
        <v>370</v>
      </c>
      <c r="G16" s="48"/>
      <c r="H16" s="50"/>
      <c r="I16" s="48"/>
      <c r="J16" s="48"/>
      <c r="K16" s="48"/>
      <c r="L16" s="50"/>
      <c r="M16" s="48"/>
      <c r="N16" s="48"/>
      <c r="O16" s="118"/>
      <c r="P16" s="118"/>
    </row>
    <row r="17" spans="1:16" x14ac:dyDescent="0.25">
      <c r="A17" s="51">
        <v>6</v>
      </c>
      <c r="B17" s="164" t="s">
        <v>461</v>
      </c>
      <c r="C17" s="194">
        <f t="shared" si="0"/>
        <v>35</v>
      </c>
      <c r="D17" s="164">
        <v>40</v>
      </c>
      <c r="E17" s="164" t="s">
        <v>72</v>
      </c>
      <c r="F17" s="196">
        <v>1400</v>
      </c>
      <c r="G17" s="48"/>
      <c r="H17" s="50"/>
      <c r="I17" s="48"/>
      <c r="J17" s="48"/>
      <c r="K17" s="48"/>
      <c r="L17" s="50"/>
      <c r="M17" s="48"/>
      <c r="N17" s="48"/>
      <c r="O17" s="118"/>
      <c r="P17" s="118"/>
    </row>
    <row r="18" spans="1:16" x14ac:dyDescent="0.25">
      <c r="A18" s="51">
        <v>7</v>
      </c>
      <c r="B18" s="164" t="s">
        <v>462</v>
      </c>
      <c r="C18" s="194">
        <f t="shared" si="0"/>
        <v>7</v>
      </c>
      <c r="D18" s="164">
        <v>350</v>
      </c>
      <c r="E18" s="164" t="s">
        <v>72</v>
      </c>
      <c r="F18" s="196">
        <v>2450</v>
      </c>
      <c r="G18" s="48"/>
      <c r="H18" s="50"/>
      <c r="I18" s="48"/>
      <c r="J18" s="48"/>
      <c r="K18" s="48"/>
      <c r="L18" s="50"/>
      <c r="M18" s="48"/>
      <c r="N18" s="48"/>
      <c r="O18" s="118"/>
      <c r="P18" s="118"/>
    </row>
    <row r="19" spans="1:16" x14ac:dyDescent="0.25">
      <c r="A19" s="51">
        <v>8</v>
      </c>
      <c r="B19" s="164" t="s">
        <v>463</v>
      </c>
      <c r="C19" s="194">
        <f t="shared" si="0"/>
        <v>6</v>
      </c>
      <c r="D19" s="164">
        <v>350</v>
      </c>
      <c r="E19" s="164" t="s">
        <v>72</v>
      </c>
      <c r="F19" s="196">
        <v>2100</v>
      </c>
      <c r="G19" s="48"/>
      <c r="H19" s="50"/>
      <c r="I19" s="48"/>
      <c r="J19" s="48"/>
      <c r="K19" s="48"/>
      <c r="L19" s="50"/>
      <c r="M19" s="48"/>
      <c r="N19" s="48"/>
      <c r="O19" s="118"/>
      <c r="P19" s="118"/>
    </row>
    <row r="20" spans="1:16" x14ac:dyDescent="0.25">
      <c r="A20" s="51">
        <v>9</v>
      </c>
      <c r="B20" s="164" t="s">
        <v>464</v>
      </c>
      <c r="C20" s="194">
        <f t="shared" si="0"/>
        <v>800</v>
      </c>
      <c r="D20" s="164">
        <v>3</v>
      </c>
      <c r="E20" s="164" t="s">
        <v>79</v>
      </c>
      <c r="F20" s="196">
        <v>2400</v>
      </c>
      <c r="G20" s="48"/>
      <c r="H20" s="50"/>
      <c r="I20" s="48"/>
      <c r="J20" s="48"/>
      <c r="K20" s="48"/>
      <c r="L20" s="50"/>
      <c r="M20" s="48"/>
      <c r="N20" s="48"/>
      <c r="O20" s="118"/>
      <c r="P20" s="118"/>
    </row>
    <row r="21" spans="1:16" x14ac:dyDescent="0.25">
      <c r="A21" s="51">
        <v>10</v>
      </c>
      <c r="B21" s="164" t="s">
        <v>465</v>
      </c>
      <c r="C21" s="194">
        <f t="shared" si="0"/>
        <v>140</v>
      </c>
      <c r="D21" s="164">
        <v>20</v>
      </c>
      <c r="E21" s="164" t="s">
        <v>72</v>
      </c>
      <c r="F21" s="196">
        <v>2800</v>
      </c>
      <c r="G21" s="48"/>
      <c r="H21" s="50"/>
      <c r="I21" s="48"/>
      <c r="J21" s="48"/>
      <c r="K21" s="48"/>
      <c r="L21" s="50"/>
      <c r="M21" s="48"/>
      <c r="N21" s="48"/>
      <c r="O21" s="118"/>
      <c r="P21" s="118"/>
    </row>
    <row r="22" spans="1:16" x14ac:dyDescent="0.25">
      <c r="A22" s="51">
        <v>11</v>
      </c>
      <c r="B22" s="164" t="s">
        <v>466</v>
      </c>
      <c r="C22" s="194">
        <f t="shared" si="0"/>
        <v>40</v>
      </c>
      <c r="D22" s="164">
        <v>5</v>
      </c>
      <c r="E22" s="164" t="s">
        <v>72</v>
      </c>
      <c r="F22" s="196">
        <v>200</v>
      </c>
      <c r="G22" s="48"/>
      <c r="H22" s="50"/>
      <c r="I22" s="48"/>
      <c r="J22" s="48"/>
      <c r="K22" s="48"/>
      <c r="L22" s="50"/>
      <c r="M22" s="48"/>
      <c r="N22" s="48"/>
      <c r="O22" s="118"/>
      <c r="P22" s="118"/>
    </row>
    <row r="23" spans="1:16" x14ac:dyDescent="0.25">
      <c r="A23" s="51">
        <v>12</v>
      </c>
      <c r="B23" s="164" t="s">
        <v>467</v>
      </c>
      <c r="C23" s="194">
        <f t="shared" si="0"/>
        <v>25</v>
      </c>
      <c r="D23" s="164">
        <v>25</v>
      </c>
      <c r="E23" s="164" t="s">
        <v>483</v>
      </c>
      <c r="F23" s="196">
        <v>625</v>
      </c>
      <c r="G23" s="48"/>
      <c r="H23" s="50"/>
      <c r="I23" s="48"/>
      <c r="J23" s="48"/>
      <c r="K23" s="48"/>
      <c r="L23" s="50"/>
      <c r="M23" s="48"/>
      <c r="N23" s="48"/>
      <c r="O23" s="118"/>
      <c r="P23" s="118"/>
    </row>
    <row r="24" spans="1:16" x14ac:dyDescent="0.25">
      <c r="A24" s="51">
        <v>13</v>
      </c>
      <c r="B24" s="164" t="s">
        <v>468</v>
      </c>
      <c r="C24" s="194">
        <f t="shared" si="0"/>
        <v>60</v>
      </c>
      <c r="D24" s="164">
        <v>10</v>
      </c>
      <c r="E24" s="164" t="s">
        <v>72</v>
      </c>
      <c r="F24" s="196">
        <v>600</v>
      </c>
      <c r="G24" s="48"/>
      <c r="H24" s="50"/>
      <c r="I24" s="48"/>
      <c r="J24" s="48"/>
      <c r="K24" s="48"/>
      <c r="L24" s="50"/>
      <c r="M24" s="48"/>
      <c r="N24" s="48"/>
      <c r="O24" s="118"/>
      <c r="P24" s="118"/>
    </row>
    <row r="25" spans="1:16" x14ac:dyDescent="0.25">
      <c r="A25" s="51">
        <v>14</v>
      </c>
      <c r="B25" s="164" t="s">
        <v>469</v>
      </c>
      <c r="C25" s="194">
        <f t="shared" si="0"/>
        <v>29</v>
      </c>
      <c r="D25" s="164">
        <v>10</v>
      </c>
      <c r="E25" s="164" t="s">
        <v>72</v>
      </c>
      <c r="F25" s="196">
        <v>290</v>
      </c>
      <c r="G25" s="48"/>
      <c r="H25" s="50"/>
      <c r="I25" s="48"/>
      <c r="J25" s="48"/>
      <c r="K25" s="48"/>
      <c r="L25" s="50"/>
      <c r="M25" s="48"/>
      <c r="N25" s="48"/>
      <c r="O25" s="118"/>
      <c r="P25" s="118"/>
    </row>
    <row r="26" spans="1:16" x14ac:dyDescent="0.25">
      <c r="A26" s="51">
        <v>15</v>
      </c>
      <c r="B26" s="164" t="s">
        <v>470</v>
      </c>
      <c r="C26" s="194">
        <f t="shared" si="0"/>
        <v>225</v>
      </c>
      <c r="D26" s="164">
        <v>2</v>
      </c>
      <c r="E26" s="164" t="s">
        <v>79</v>
      </c>
      <c r="F26" s="196">
        <v>450</v>
      </c>
      <c r="G26" s="48"/>
      <c r="H26" s="50"/>
      <c r="I26" s="48"/>
      <c r="J26" s="48"/>
      <c r="K26" s="48"/>
      <c r="L26" s="50"/>
      <c r="M26" s="48"/>
      <c r="N26" s="48"/>
      <c r="O26" s="118"/>
      <c r="P26" s="118"/>
    </row>
    <row r="27" spans="1:16" x14ac:dyDescent="0.25">
      <c r="A27" s="51">
        <v>16</v>
      </c>
      <c r="B27" s="164" t="s">
        <v>471</v>
      </c>
      <c r="C27" s="194">
        <f t="shared" si="0"/>
        <v>90</v>
      </c>
      <c r="D27" s="164">
        <v>10</v>
      </c>
      <c r="E27" s="164" t="s">
        <v>79</v>
      </c>
      <c r="F27" s="196">
        <v>900</v>
      </c>
      <c r="G27" s="48"/>
      <c r="H27" s="50"/>
      <c r="I27" s="48"/>
      <c r="J27" s="48"/>
      <c r="K27" s="48"/>
      <c r="L27" s="50"/>
      <c r="M27" s="48"/>
      <c r="N27" s="48"/>
      <c r="O27" s="118"/>
      <c r="P27" s="118"/>
    </row>
    <row r="28" spans="1:16" x14ac:dyDescent="0.25">
      <c r="A28" s="51">
        <v>17</v>
      </c>
      <c r="B28" s="164" t="s">
        <v>472</v>
      </c>
      <c r="C28" s="194">
        <f t="shared" si="0"/>
        <v>8</v>
      </c>
      <c r="D28" s="164">
        <v>500</v>
      </c>
      <c r="E28" s="164" t="s">
        <v>72</v>
      </c>
      <c r="F28" s="196">
        <v>4000</v>
      </c>
      <c r="G28" s="48"/>
      <c r="H28" s="50"/>
      <c r="I28" s="48"/>
      <c r="J28" s="48"/>
      <c r="K28" s="48"/>
      <c r="L28" s="50"/>
      <c r="M28" s="48"/>
      <c r="N28" s="48"/>
      <c r="O28" s="118"/>
      <c r="P28" s="118"/>
    </row>
    <row r="29" spans="1:16" x14ac:dyDescent="0.25">
      <c r="A29" s="51">
        <v>18</v>
      </c>
      <c r="B29" s="164" t="s">
        <v>473</v>
      </c>
      <c r="C29" s="194">
        <f t="shared" si="0"/>
        <v>1750</v>
      </c>
      <c r="D29" s="164">
        <v>2</v>
      </c>
      <c r="E29" s="164" t="s">
        <v>245</v>
      </c>
      <c r="F29" s="196">
        <v>3500</v>
      </c>
      <c r="G29" s="48"/>
      <c r="H29" s="50"/>
      <c r="I29" s="48"/>
      <c r="J29" s="48"/>
      <c r="K29" s="48"/>
      <c r="L29" s="50"/>
      <c r="M29" s="48"/>
      <c r="N29" s="48"/>
      <c r="O29" s="118"/>
      <c r="P29" s="118"/>
    </row>
    <row r="30" spans="1:16" x14ac:dyDescent="0.25">
      <c r="A30" s="51">
        <v>19</v>
      </c>
      <c r="B30" s="164" t="s">
        <v>474</v>
      </c>
      <c r="C30" s="194">
        <f t="shared" si="0"/>
        <v>120</v>
      </c>
      <c r="D30" s="164">
        <v>5</v>
      </c>
      <c r="E30" s="164" t="s">
        <v>236</v>
      </c>
      <c r="F30" s="196">
        <v>600</v>
      </c>
      <c r="G30" s="48"/>
      <c r="H30" s="50"/>
      <c r="I30" s="48"/>
      <c r="J30" s="48"/>
      <c r="K30" s="48"/>
      <c r="L30" s="50"/>
      <c r="M30" s="48"/>
      <c r="N30" s="48"/>
      <c r="O30" s="118"/>
      <c r="P30" s="118"/>
    </row>
    <row r="31" spans="1:16" x14ac:dyDescent="0.25">
      <c r="A31" s="51">
        <v>20</v>
      </c>
      <c r="B31" s="164" t="s">
        <v>475</v>
      </c>
      <c r="C31" s="194">
        <f t="shared" si="0"/>
        <v>7</v>
      </c>
      <c r="D31" s="164">
        <v>50</v>
      </c>
      <c r="E31" s="164" t="s">
        <v>72</v>
      </c>
      <c r="F31" s="196">
        <v>350</v>
      </c>
      <c r="G31" s="48"/>
      <c r="H31" s="50"/>
      <c r="I31" s="48"/>
      <c r="J31" s="48"/>
      <c r="K31" s="48"/>
      <c r="L31" s="50"/>
      <c r="M31" s="48"/>
      <c r="N31" s="48"/>
      <c r="O31" s="118"/>
      <c r="P31" s="118"/>
    </row>
    <row r="32" spans="1:16" x14ac:dyDescent="0.25">
      <c r="A32" s="51">
        <v>21</v>
      </c>
      <c r="B32" s="164" t="s">
        <v>476</v>
      </c>
      <c r="C32" s="194">
        <f t="shared" si="0"/>
        <v>7</v>
      </c>
      <c r="D32" s="164">
        <v>50</v>
      </c>
      <c r="E32" s="164" t="s">
        <v>72</v>
      </c>
      <c r="F32" s="196">
        <v>350</v>
      </c>
      <c r="G32" s="48"/>
      <c r="H32" s="50"/>
      <c r="I32" s="48"/>
      <c r="J32" s="48"/>
      <c r="K32" s="48"/>
      <c r="L32" s="50"/>
      <c r="M32" s="48"/>
      <c r="N32" s="48"/>
      <c r="O32" s="118"/>
      <c r="P32" s="118"/>
    </row>
    <row r="33" spans="1:16" x14ac:dyDescent="0.25">
      <c r="A33" s="51">
        <v>22</v>
      </c>
      <c r="B33" s="164" t="s">
        <v>477</v>
      </c>
      <c r="C33" s="194">
        <f t="shared" si="0"/>
        <v>35</v>
      </c>
      <c r="D33" s="164">
        <v>10</v>
      </c>
      <c r="E33" s="164" t="s">
        <v>72</v>
      </c>
      <c r="F33" s="196">
        <v>350</v>
      </c>
      <c r="G33" s="48"/>
      <c r="H33" s="50"/>
      <c r="I33" s="48"/>
      <c r="J33" s="48"/>
      <c r="K33" s="48"/>
      <c r="L33" s="50"/>
      <c r="M33" s="48"/>
      <c r="N33" s="48"/>
      <c r="O33" s="118"/>
      <c r="P33" s="118"/>
    </row>
    <row r="34" spans="1:16" x14ac:dyDescent="0.25">
      <c r="A34" s="51">
        <v>23</v>
      </c>
      <c r="B34" s="164" t="s">
        <v>478</v>
      </c>
      <c r="C34" s="194">
        <f t="shared" si="0"/>
        <v>100</v>
      </c>
      <c r="D34" s="164">
        <v>15</v>
      </c>
      <c r="E34" s="164" t="s">
        <v>236</v>
      </c>
      <c r="F34" s="196">
        <v>1500</v>
      </c>
      <c r="G34" s="48"/>
      <c r="H34" s="50"/>
      <c r="I34" s="48"/>
      <c r="J34" s="48"/>
      <c r="K34" s="48"/>
      <c r="L34" s="50"/>
      <c r="M34" s="48"/>
      <c r="N34" s="48"/>
      <c r="O34" s="118"/>
      <c r="P34" s="118"/>
    </row>
    <row r="35" spans="1:16" x14ac:dyDescent="0.25">
      <c r="A35" s="51">
        <v>24</v>
      </c>
      <c r="B35" s="164" t="s">
        <v>479</v>
      </c>
      <c r="C35" s="194">
        <f t="shared" si="0"/>
        <v>50</v>
      </c>
      <c r="D35" s="164">
        <v>3</v>
      </c>
      <c r="E35" s="164" t="s">
        <v>484</v>
      </c>
      <c r="F35" s="196">
        <v>150</v>
      </c>
      <c r="G35" s="48"/>
      <c r="H35" s="50"/>
      <c r="I35" s="48"/>
      <c r="J35" s="48"/>
      <c r="K35" s="48"/>
      <c r="L35" s="50"/>
      <c r="M35" s="48"/>
      <c r="N35" s="48"/>
      <c r="O35" s="118"/>
      <c r="P35" s="118"/>
    </row>
    <row r="36" spans="1:16" x14ac:dyDescent="0.25">
      <c r="A36" s="51">
        <v>25</v>
      </c>
      <c r="B36" s="164" t="s">
        <v>480</v>
      </c>
      <c r="C36" s="194">
        <f t="shared" si="0"/>
        <v>10000</v>
      </c>
      <c r="D36" s="164">
        <v>4</v>
      </c>
      <c r="E36" s="164" t="s">
        <v>485</v>
      </c>
      <c r="F36" s="196">
        <v>40000</v>
      </c>
      <c r="G36" s="48"/>
      <c r="H36" s="50"/>
      <c r="I36" s="48"/>
      <c r="J36" s="48"/>
      <c r="K36" s="48"/>
      <c r="L36" s="50"/>
      <c r="M36" s="48"/>
      <c r="N36" s="48"/>
      <c r="O36" s="118"/>
      <c r="P36" s="118"/>
    </row>
    <row r="37" spans="1:16" x14ac:dyDescent="0.25">
      <c r="A37" s="51">
        <v>26</v>
      </c>
      <c r="B37" s="164" t="s">
        <v>490</v>
      </c>
      <c r="C37" s="194">
        <f t="shared" si="0"/>
        <v>55</v>
      </c>
      <c r="D37" s="164">
        <v>25</v>
      </c>
      <c r="E37" s="164" t="s">
        <v>79</v>
      </c>
      <c r="F37" s="196">
        <v>1375</v>
      </c>
      <c r="G37" s="48"/>
      <c r="H37" s="50"/>
      <c r="I37" s="48"/>
      <c r="J37" s="48"/>
      <c r="K37" s="48"/>
      <c r="L37" s="50"/>
      <c r="M37" s="48"/>
      <c r="N37" s="48"/>
      <c r="O37" s="118"/>
      <c r="P37" s="118"/>
    </row>
    <row r="38" spans="1:16" x14ac:dyDescent="0.25">
      <c r="A38" s="51">
        <v>27</v>
      </c>
      <c r="B38" s="164" t="s">
        <v>491</v>
      </c>
      <c r="C38" s="194">
        <f t="shared" si="0"/>
        <v>90</v>
      </c>
      <c r="D38" s="164">
        <v>5</v>
      </c>
      <c r="E38" s="164" t="s">
        <v>79</v>
      </c>
      <c r="F38" s="196">
        <v>450</v>
      </c>
      <c r="G38" s="48"/>
      <c r="H38" s="50"/>
      <c r="I38" s="48"/>
      <c r="J38" s="48"/>
      <c r="K38" s="48"/>
      <c r="L38" s="50"/>
      <c r="M38" s="48"/>
      <c r="N38" s="48"/>
      <c r="O38" s="118"/>
      <c r="P38" s="118"/>
    </row>
    <row r="39" spans="1:16" x14ac:dyDescent="0.25">
      <c r="A39" s="51">
        <v>28</v>
      </c>
      <c r="B39" s="183" t="s">
        <v>492</v>
      </c>
      <c r="C39" s="194">
        <f t="shared" si="0"/>
        <v>90</v>
      </c>
      <c r="D39" s="183">
        <v>5</v>
      </c>
      <c r="E39" s="164" t="s">
        <v>79</v>
      </c>
      <c r="F39" s="195">
        <v>450</v>
      </c>
      <c r="G39" s="48"/>
      <c r="H39" s="50"/>
      <c r="I39" s="48"/>
      <c r="J39" s="48"/>
      <c r="K39" s="48"/>
      <c r="L39" s="50"/>
      <c r="M39" s="48"/>
      <c r="N39" s="48"/>
      <c r="O39" s="118"/>
      <c r="P39" s="118"/>
    </row>
    <row r="40" spans="1:16" x14ac:dyDescent="0.25">
      <c r="A40" s="51">
        <v>29</v>
      </c>
      <c r="B40" s="164" t="s">
        <v>493</v>
      </c>
      <c r="C40" s="194">
        <f t="shared" si="0"/>
        <v>25</v>
      </c>
      <c r="D40" s="164">
        <v>5</v>
      </c>
      <c r="E40" s="164" t="s">
        <v>72</v>
      </c>
      <c r="F40" s="196">
        <v>125</v>
      </c>
      <c r="G40" s="48"/>
      <c r="H40" s="50"/>
      <c r="I40" s="48"/>
      <c r="J40" s="48"/>
      <c r="K40" s="48"/>
      <c r="L40" s="50"/>
      <c r="M40" s="48"/>
      <c r="N40" s="48"/>
      <c r="O40" s="118"/>
      <c r="P40" s="118"/>
    </row>
    <row r="41" spans="1:16" x14ac:dyDescent="0.25">
      <c r="A41" s="51">
        <v>30</v>
      </c>
      <c r="B41" s="164" t="s">
        <v>494</v>
      </c>
      <c r="C41" s="194">
        <f t="shared" si="0"/>
        <v>60</v>
      </c>
      <c r="D41" s="164">
        <v>5</v>
      </c>
      <c r="E41" s="164" t="s">
        <v>72</v>
      </c>
      <c r="F41" s="196">
        <v>300</v>
      </c>
      <c r="G41" s="48"/>
      <c r="H41" s="50"/>
      <c r="I41" s="48"/>
      <c r="J41" s="48"/>
      <c r="K41" s="48"/>
      <c r="L41" s="50"/>
      <c r="M41" s="48"/>
      <c r="N41" s="48"/>
      <c r="O41" s="118"/>
      <c r="P41" s="118"/>
    </row>
    <row r="42" spans="1:16" x14ac:dyDescent="0.25">
      <c r="A42" s="51">
        <v>31</v>
      </c>
      <c r="B42" s="164" t="s">
        <v>495</v>
      </c>
      <c r="C42" s="194">
        <f t="shared" si="0"/>
        <v>55</v>
      </c>
      <c r="D42" s="164">
        <v>10</v>
      </c>
      <c r="E42" s="164" t="s">
        <v>72</v>
      </c>
      <c r="F42" s="196">
        <v>550</v>
      </c>
      <c r="G42" s="48"/>
      <c r="H42" s="50"/>
      <c r="I42" s="48"/>
      <c r="J42" s="48"/>
      <c r="K42" s="48"/>
      <c r="L42" s="50"/>
      <c r="M42" s="48"/>
      <c r="N42" s="48"/>
      <c r="O42" s="118"/>
      <c r="P42" s="118"/>
    </row>
    <row r="43" spans="1:16" x14ac:dyDescent="0.25">
      <c r="A43" s="51">
        <v>32</v>
      </c>
      <c r="B43" s="164" t="s">
        <v>496</v>
      </c>
      <c r="C43" s="194">
        <f t="shared" si="0"/>
        <v>55</v>
      </c>
      <c r="D43" s="164">
        <v>20</v>
      </c>
      <c r="E43" s="164" t="s">
        <v>72</v>
      </c>
      <c r="F43" s="196">
        <v>1100</v>
      </c>
      <c r="G43" s="48"/>
      <c r="H43" s="50"/>
      <c r="I43" s="48"/>
      <c r="J43" s="48"/>
      <c r="K43" s="48"/>
      <c r="L43" s="50"/>
      <c r="M43" s="48"/>
      <c r="N43" s="48"/>
      <c r="O43" s="118"/>
      <c r="P43" s="118"/>
    </row>
    <row r="44" spans="1:16" x14ac:dyDescent="0.25">
      <c r="A44" s="51">
        <v>33</v>
      </c>
      <c r="B44" s="164" t="s">
        <v>497</v>
      </c>
      <c r="C44" s="194">
        <f t="shared" si="0"/>
        <v>38</v>
      </c>
      <c r="D44" s="164">
        <v>20</v>
      </c>
      <c r="E44" s="164" t="s">
        <v>72</v>
      </c>
      <c r="F44" s="196">
        <v>760</v>
      </c>
      <c r="G44" s="48"/>
      <c r="H44" s="50"/>
      <c r="I44" s="48"/>
      <c r="J44" s="48"/>
      <c r="K44" s="48"/>
      <c r="L44" s="50"/>
      <c r="M44" s="48"/>
      <c r="N44" s="48"/>
      <c r="O44" s="118"/>
      <c r="P44" s="118"/>
    </row>
    <row r="45" spans="1:16" x14ac:dyDescent="0.25">
      <c r="A45" s="51">
        <v>34</v>
      </c>
      <c r="B45" s="164" t="s">
        <v>498</v>
      </c>
      <c r="C45" s="194">
        <f t="shared" si="0"/>
        <v>275</v>
      </c>
      <c r="D45" s="164">
        <v>6</v>
      </c>
      <c r="E45" s="164" t="s">
        <v>72</v>
      </c>
      <c r="F45" s="196">
        <v>1650</v>
      </c>
      <c r="G45" s="48"/>
      <c r="H45" s="50"/>
      <c r="I45" s="48"/>
      <c r="J45" s="48"/>
      <c r="K45" s="48"/>
      <c r="L45" s="50"/>
      <c r="M45" s="48"/>
      <c r="N45" s="48"/>
      <c r="O45" s="118"/>
      <c r="P45" s="118"/>
    </row>
    <row r="46" spans="1:16" x14ac:dyDescent="0.25">
      <c r="A46" s="51">
        <v>35</v>
      </c>
      <c r="B46" s="164" t="s">
        <v>499</v>
      </c>
      <c r="C46" s="194">
        <f t="shared" si="0"/>
        <v>220</v>
      </c>
      <c r="D46" s="164">
        <v>10</v>
      </c>
      <c r="E46" s="164" t="s">
        <v>238</v>
      </c>
      <c r="F46" s="196">
        <v>2200</v>
      </c>
      <c r="G46" s="48"/>
      <c r="H46" s="50"/>
      <c r="I46" s="48"/>
      <c r="J46" s="48"/>
      <c r="K46" s="48"/>
      <c r="L46" s="50"/>
      <c r="M46" s="48"/>
      <c r="N46" s="48"/>
      <c r="O46" s="118"/>
      <c r="P46" s="118"/>
    </row>
    <row r="47" spans="1:16" x14ac:dyDescent="0.25">
      <c r="A47" s="51">
        <v>36</v>
      </c>
      <c r="B47" s="164" t="s">
        <v>500</v>
      </c>
      <c r="C47" s="194">
        <f t="shared" si="0"/>
        <v>55</v>
      </c>
      <c r="D47" s="164">
        <v>5</v>
      </c>
      <c r="E47" s="164" t="s">
        <v>72</v>
      </c>
      <c r="F47" s="196">
        <v>275</v>
      </c>
      <c r="G47" s="48"/>
      <c r="H47" s="50"/>
      <c r="I47" s="48"/>
      <c r="J47" s="48"/>
      <c r="K47" s="48"/>
      <c r="L47" s="50"/>
      <c r="M47" s="48"/>
      <c r="N47" s="48"/>
      <c r="O47" s="118"/>
      <c r="P47" s="118"/>
    </row>
    <row r="48" spans="1:16" x14ac:dyDescent="0.25">
      <c r="A48" s="51">
        <v>37</v>
      </c>
      <c r="B48" s="164" t="s">
        <v>501</v>
      </c>
      <c r="C48" s="194">
        <f t="shared" si="0"/>
        <v>30</v>
      </c>
      <c r="D48" s="164">
        <v>2</v>
      </c>
      <c r="E48" s="164" t="s">
        <v>79</v>
      </c>
      <c r="F48" s="196">
        <v>60</v>
      </c>
      <c r="G48" s="48"/>
      <c r="H48" s="50"/>
      <c r="I48" s="48"/>
      <c r="J48" s="48"/>
      <c r="K48" s="48"/>
      <c r="L48" s="50"/>
      <c r="M48" s="48"/>
      <c r="N48" s="48"/>
      <c r="O48" s="118"/>
      <c r="P48" s="118"/>
    </row>
    <row r="49" spans="1:16" x14ac:dyDescent="0.25">
      <c r="A49" s="51">
        <v>38</v>
      </c>
      <c r="B49" s="164" t="s">
        <v>502</v>
      </c>
      <c r="C49" s="194">
        <f t="shared" si="0"/>
        <v>500</v>
      </c>
      <c r="D49" s="164">
        <v>3</v>
      </c>
      <c r="E49" s="164" t="s">
        <v>72</v>
      </c>
      <c r="F49" s="196">
        <v>1500</v>
      </c>
      <c r="G49" s="48"/>
      <c r="H49" s="50"/>
      <c r="I49" s="48"/>
      <c r="J49" s="48"/>
      <c r="K49" s="48"/>
      <c r="L49" s="50"/>
      <c r="M49" s="48"/>
      <c r="N49" s="48"/>
      <c r="O49" s="118"/>
      <c r="P49" s="118"/>
    </row>
    <row r="50" spans="1:16" x14ac:dyDescent="0.25">
      <c r="A50" s="51">
        <v>39</v>
      </c>
      <c r="B50" s="164" t="s">
        <v>503</v>
      </c>
      <c r="C50" s="194">
        <f t="shared" si="0"/>
        <v>55</v>
      </c>
      <c r="D50" s="164">
        <v>50</v>
      </c>
      <c r="E50" s="164" t="s">
        <v>72</v>
      </c>
      <c r="F50" s="196">
        <v>2750</v>
      </c>
      <c r="G50" s="48"/>
      <c r="H50" s="50"/>
      <c r="I50" s="48"/>
      <c r="J50" s="48"/>
      <c r="K50" s="48"/>
      <c r="L50" s="50"/>
      <c r="M50" s="48"/>
      <c r="N50" s="48"/>
      <c r="O50" s="118"/>
      <c r="P50" s="118"/>
    </row>
    <row r="51" spans="1:16" x14ac:dyDescent="0.25">
      <c r="A51" s="51">
        <v>40</v>
      </c>
      <c r="B51" s="164" t="s">
        <v>504</v>
      </c>
      <c r="C51" s="194">
        <f t="shared" si="0"/>
        <v>45</v>
      </c>
      <c r="D51" s="164">
        <v>75</v>
      </c>
      <c r="E51" s="164" t="s">
        <v>72</v>
      </c>
      <c r="F51" s="196">
        <v>3375</v>
      </c>
      <c r="G51" s="48"/>
      <c r="H51" s="50"/>
      <c r="I51" s="48"/>
      <c r="J51" s="48"/>
      <c r="K51" s="48"/>
      <c r="L51" s="50"/>
      <c r="M51" s="48"/>
      <c r="N51" s="48"/>
      <c r="O51" s="118"/>
      <c r="P51" s="118"/>
    </row>
    <row r="52" spans="1:16" x14ac:dyDescent="0.25">
      <c r="A52" s="51">
        <v>41</v>
      </c>
      <c r="B52" s="164" t="s">
        <v>505</v>
      </c>
      <c r="C52" s="194">
        <f t="shared" si="0"/>
        <v>85</v>
      </c>
      <c r="D52" s="164">
        <v>75</v>
      </c>
      <c r="E52" s="164" t="s">
        <v>72</v>
      </c>
      <c r="F52" s="196">
        <v>6375</v>
      </c>
      <c r="G52" s="48"/>
      <c r="H52" s="50"/>
      <c r="I52" s="48"/>
      <c r="J52" s="48"/>
      <c r="K52" s="48"/>
      <c r="L52" s="50"/>
      <c r="M52" s="48"/>
      <c r="N52" s="48"/>
      <c r="O52" s="118"/>
      <c r="P52" s="118"/>
    </row>
    <row r="53" spans="1:16" x14ac:dyDescent="0.25">
      <c r="A53" s="51">
        <v>42</v>
      </c>
      <c r="B53" s="164" t="s">
        <v>130</v>
      </c>
      <c r="C53" s="194">
        <f t="shared" si="0"/>
        <v>25</v>
      </c>
      <c r="D53" s="164">
        <v>10</v>
      </c>
      <c r="E53" s="164" t="s">
        <v>72</v>
      </c>
      <c r="F53" s="196">
        <v>250</v>
      </c>
      <c r="G53" s="48"/>
      <c r="H53" s="50"/>
      <c r="I53" s="48"/>
      <c r="J53" s="48"/>
      <c r="K53" s="48"/>
      <c r="L53" s="50"/>
      <c r="M53" s="48"/>
      <c r="N53" s="48"/>
      <c r="O53" s="118"/>
      <c r="P53" s="118"/>
    </row>
    <row r="54" spans="1:16" x14ac:dyDescent="0.25">
      <c r="A54" s="51">
        <v>43</v>
      </c>
      <c r="B54" s="164" t="s">
        <v>506</v>
      </c>
      <c r="C54" s="194">
        <f t="shared" si="0"/>
        <v>70</v>
      </c>
      <c r="D54" s="164">
        <v>10</v>
      </c>
      <c r="E54" s="197" t="s">
        <v>72</v>
      </c>
      <c r="F54" s="196">
        <v>700</v>
      </c>
      <c r="G54" s="48"/>
      <c r="H54" s="50"/>
      <c r="I54" s="48"/>
      <c r="J54" s="48"/>
      <c r="K54" s="48"/>
      <c r="L54" s="50"/>
      <c r="M54" s="48"/>
      <c r="N54" s="48"/>
      <c r="O54" s="118"/>
      <c r="P54" s="118"/>
    </row>
    <row r="55" spans="1:16" x14ac:dyDescent="0.25">
      <c r="A55" s="51">
        <v>44</v>
      </c>
      <c r="B55" s="164" t="s">
        <v>158</v>
      </c>
      <c r="C55" s="194">
        <f t="shared" si="0"/>
        <v>30</v>
      </c>
      <c r="D55" s="164">
        <v>10</v>
      </c>
      <c r="E55" s="164" t="s">
        <v>72</v>
      </c>
      <c r="F55" s="196">
        <v>300</v>
      </c>
      <c r="G55" s="48"/>
      <c r="H55" s="50"/>
      <c r="I55" s="48"/>
      <c r="J55" s="48"/>
      <c r="K55" s="48"/>
      <c r="L55" s="50"/>
      <c r="M55" s="48"/>
      <c r="N55" s="48"/>
      <c r="O55" s="118"/>
      <c r="P55" s="118"/>
    </row>
    <row r="56" spans="1:16" x14ac:dyDescent="0.25">
      <c r="A56" s="51">
        <v>45</v>
      </c>
      <c r="B56" s="164" t="s">
        <v>507</v>
      </c>
      <c r="C56" s="194">
        <f t="shared" si="0"/>
        <v>800</v>
      </c>
      <c r="D56" s="164">
        <v>10</v>
      </c>
      <c r="E56" s="194" t="s">
        <v>79</v>
      </c>
      <c r="F56" s="196">
        <v>8000</v>
      </c>
      <c r="G56" s="48"/>
      <c r="H56" s="50"/>
      <c r="I56" s="48"/>
      <c r="J56" s="48"/>
      <c r="K56" s="48"/>
      <c r="L56" s="50"/>
      <c r="M56" s="48"/>
      <c r="N56" s="48"/>
      <c r="O56" s="118"/>
      <c r="P56" s="118"/>
    </row>
    <row r="57" spans="1:16" x14ac:dyDescent="0.25">
      <c r="A57" s="51">
        <v>46</v>
      </c>
      <c r="B57" s="164" t="s">
        <v>508</v>
      </c>
      <c r="C57" s="194">
        <f t="shared" si="0"/>
        <v>800</v>
      </c>
      <c r="D57" s="164">
        <v>5</v>
      </c>
      <c r="E57" s="194" t="s">
        <v>79</v>
      </c>
      <c r="F57" s="196">
        <v>4000</v>
      </c>
      <c r="G57" s="48"/>
      <c r="H57" s="50"/>
      <c r="I57" s="48"/>
      <c r="J57" s="48"/>
      <c r="K57" s="48"/>
      <c r="L57" s="50"/>
      <c r="M57" s="48"/>
      <c r="N57" s="48"/>
      <c r="O57" s="118"/>
      <c r="P57" s="118"/>
    </row>
    <row r="58" spans="1:16" x14ac:dyDescent="0.25">
      <c r="A58" s="51">
        <v>47</v>
      </c>
      <c r="B58" s="164" t="s">
        <v>509</v>
      </c>
      <c r="C58" s="194">
        <f t="shared" si="0"/>
        <v>125</v>
      </c>
      <c r="D58" s="164">
        <v>5</v>
      </c>
      <c r="E58" s="194" t="s">
        <v>72</v>
      </c>
      <c r="F58" s="196">
        <v>625</v>
      </c>
      <c r="G58" s="48"/>
      <c r="H58" s="50"/>
      <c r="I58" s="48"/>
      <c r="J58" s="48"/>
      <c r="K58" s="48"/>
      <c r="L58" s="50"/>
      <c r="M58" s="48"/>
      <c r="N58" s="48"/>
      <c r="O58" s="118"/>
      <c r="P58" s="118"/>
    </row>
    <row r="59" spans="1:16" x14ac:dyDescent="0.25">
      <c r="A59" s="51">
        <v>48</v>
      </c>
      <c r="B59" s="164" t="s">
        <v>134</v>
      </c>
      <c r="C59" s="194">
        <f t="shared" si="0"/>
        <v>160</v>
      </c>
      <c r="D59" s="164">
        <v>3</v>
      </c>
      <c r="E59" s="194" t="s">
        <v>237</v>
      </c>
      <c r="F59" s="196">
        <v>480</v>
      </c>
      <c r="G59" s="48"/>
      <c r="H59" s="50"/>
      <c r="I59" s="48"/>
      <c r="J59" s="48"/>
      <c r="K59" s="48"/>
      <c r="L59" s="50"/>
      <c r="M59" s="48"/>
      <c r="N59" s="48"/>
      <c r="O59" s="118"/>
      <c r="P59" s="118"/>
    </row>
    <row r="60" spans="1:16" x14ac:dyDescent="0.25">
      <c r="A60" s="51">
        <v>49</v>
      </c>
      <c r="B60" s="164" t="s">
        <v>510</v>
      </c>
      <c r="C60" s="194">
        <f t="shared" si="0"/>
        <v>30</v>
      </c>
      <c r="D60" s="164">
        <v>5</v>
      </c>
      <c r="E60" s="194" t="s">
        <v>72</v>
      </c>
      <c r="F60" s="196">
        <v>150</v>
      </c>
      <c r="G60" s="48"/>
      <c r="H60" s="50"/>
      <c r="I60" s="48"/>
      <c r="J60" s="48"/>
      <c r="K60" s="48"/>
      <c r="L60" s="50"/>
      <c r="M60" s="48"/>
      <c r="N60" s="48"/>
      <c r="O60" s="118"/>
      <c r="P60" s="118"/>
    </row>
    <row r="61" spans="1:16" x14ac:dyDescent="0.25">
      <c r="A61" s="51">
        <v>50</v>
      </c>
      <c r="B61" s="164" t="s">
        <v>511</v>
      </c>
      <c r="C61" s="194">
        <f t="shared" si="0"/>
        <v>40</v>
      </c>
      <c r="D61" s="164">
        <v>5</v>
      </c>
      <c r="E61" s="194" t="s">
        <v>72</v>
      </c>
      <c r="F61" s="196">
        <v>200</v>
      </c>
      <c r="G61" s="48"/>
      <c r="H61" s="50"/>
      <c r="I61" s="48"/>
      <c r="J61" s="48"/>
      <c r="K61" s="48"/>
      <c r="L61" s="50"/>
      <c r="M61" s="48"/>
      <c r="N61" s="48"/>
      <c r="O61" s="118"/>
      <c r="P61" s="118"/>
    </row>
    <row r="62" spans="1:16" x14ac:dyDescent="0.25">
      <c r="A62" s="51">
        <v>51</v>
      </c>
      <c r="B62" s="164" t="s">
        <v>512</v>
      </c>
      <c r="C62" s="194">
        <f t="shared" si="0"/>
        <v>350</v>
      </c>
      <c r="D62" s="164">
        <v>20</v>
      </c>
      <c r="E62" s="194" t="s">
        <v>236</v>
      </c>
      <c r="F62" s="196">
        <v>7000</v>
      </c>
      <c r="G62" s="48"/>
      <c r="H62" s="50"/>
      <c r="I62" s="48"/>
      <c r="J62" s="48"/>
      <c r="K62" s="48"/>
      <c r="L62" s="50"/>
      <c r="M62" s="48"/>
      <c r="N62" s="48"/>
      <c r="O62" s="118"/>
      <c r="P62" s="118"/>
    </row>
    <row r="63" spans="1:16" x14ac:dyDescent="0.25">
      <c r="A63" s="51">
        <v>52</v>
      </c>
      <c r="B63" s="164" t="s">
        <v>513</v>
      </c>
      <c r="C63" s="194">
        <f t="shared" si="0"/>
        <v>110</v>
      </c>
      <c r="D63" s="164">
        <v>100</v>
      </c>
      <c r="E63" s="194" t="s">
        <v>238</v>
      </c>
      <c r="F63" s="196">
        <v>11000</v>
      </c>
      <c r="G63" s="48"/>
      <c r="H63" s="50"/>
      <c r="I63" s="48"/>
      <c r="J63" s="48"/>
      <c r="K63" s="48"/>
      <c r="L63" s="50"/>
      <c r="M63" s="48"/>
      <c r="N63" s="48"/>
      <c r="O63" s="118"/>
      <c r="P63" s="118"/>
    </row>
    <row r="64" spans="1:16" x14ac:dyDescent="0.25">
      <c r="A64" s="51">
        <v>53</v>
      </c>
      <c r="B64" s="164" t="s">
        <v>514</v>
      </c>
      <c r="C64" s="194">
        <f t="shared" si="0"/>
        <v>255</v>
      </c>
      <c r="D64" s="164">
        <v>30</v>
      </c>
      <c r="E64" s="194" t="s">
        <v>237</v>
      </c>
      <c r="F64" s="196">
        <v>7650</v>
      </c>
      <c r="G64" s="48"/>
      <c r="H64" s="50"/>
      <c r="I64" s="48"/>
      <c r="J64" s="48"/>
      <c r="K64" s="48"/>
      <c r="L64" s="50"/>
      <c r="M64" s="48"/>
      <c r="N64" s="48"/>
      <c r="O64" s="118"/>
      <c r="P64" s="118"/>
    </row>
    <row r="65" spans="1:16" x14ac:dyDescent="0.25">
      <c r="A65" s="51">
        <v>54</v>
      </c>
      <c r="B65" s="164" t="s">
        <v>515</v>
      </c>
      <c r="C65" s="194">
        <f t="shared" si="0"/>
        <v>260</v>
      </c>
      <c r="D65" s="164">
        <v>80</v>
      </c>
      <c r="E65" s="194" t="s">
        <v>237</v>
      </c>
      <c r="F65" s="196">
        <v>20800</v>
      </c>
      <c r="G65" s="48"/>
      <c r="H65" s="50"/>
      <c r="I65" s="48"/>
      <c r="J65" s="48"/>
      <c r="K65" s="48"/>
      <c r="L65" s="50"/>
      <c r="M65" s="48"/>
      <c r="N65" s="48"/>
      <c r="O65" s="118"/>
      <c r="P65" s="118"/>
    </row>
    <row r="66" spans="1:16" x14ac:dyDescent="0.25">
      <c r="A66" s="51">
        <v>55</v>
      </c>
      <c r="B66" s="164" t="s">
        <v>516</v>
      </c>
      <c r="C66" s="194">
        <f t="shared" si="0"/>
        <v>35</v>
      </c>
      <c r="D66" s="164">
        <v>30</v>
      </c>
      <c r="E66" s="164" t="s">
        <v>72</v>
      </c>
      <c r="F66" s="196">
        <v>1050</v>
      </c>
      <c r="G66" s="48"/>
      <c r="H66" s="50"/>
      <c r="I66" s="48"/>
      <c r="J66" s="48"/>
      <c r="K66" s="48"/>
      <c r="L66" s="50"/>
      <c r="M66" s="48"/>
      <c r="N66" s="48"/>
      <c r="O66" s="118"/>
      <c r="P66" s="118"/>
    </row>
    <row r="67" spans="1:16" x14ac:dyDescent="0.25">
      <c r="A67" s="51">
        <v>56</v>
      </c>
      <c r="B67" s="164" t="s">
        <v>517</v>
      </c>
      <c r="C67" s="194">
        <f t="shared" si="0"/>
        <v>280</v>
      </c>
      <c r="D67" s="164">
        <v>10</v>
      </c>
      <c r="E67" s="164" t="s">
        <v>72</v>
      </c>
      <c r="F67" s="196">
        <v>2800</v>
      </c>
      <c r="G67" s="48"/>
      <c r="H67" s="50"/>
      <c r="I67" s="48"/>
      <c r="J67" s="48"/>
      <c r="K67" s="48"/>
      <c r="L67" s="50"/>
      <c r="M67" s="48"/>
      <c r="N67" s="48"/>
      <c r="O67" s="118"/>
      <c r="P67" s="118"/>
    </row>
    <row r="68" spans="1:16" x14ac:dyDescent="0.25">
      <c r="A68" s="51">
        <v>57</v>
      </c>
      <c r="B68" s="164" t="s">
        <v>518</v>
      </c>
      <c r="C68" s="194">
        <f t="shared" si="0"/>
        <v>155</v>
      </c>
      <c r="D68" s="164">
        <v>15</v>
      </c>
      <c r="E68" s="164" t="s">
        <v>486</v>
      </c>
      <c r="F68" s="196">
        <v>2325</v>
      </c>
      <c r="G68" s="48"/>
      <c r="H68" s="50"/>
      <c r="I68" s="48"/>
      <c r="J68" s="48"/>
      <c r="K68" s="48"/>
      <c r="L68" s="50"/>
      <c r="M68" s="48"/>
      <c r="N68" s="48"/>
      <c r="O68" s="118"/>
      <c r="P68" s="118"/>
    </row>
    <row r="69" spans="1:16" x14ac:dyDescent="0.25">
      <c r="A69" s="51">
        <v>58</v>
      </c>
      <c r="B69" s="164" t="s">
        <v>519</v>
      </c>
      <c r="C69" s="194">
        <f t="shared" si="0"/>
        <v>220</v>
      </c>
      <c r="D69" s="164">
        <v>60</v>
      </c>
      <c r="E69" s="164" t="s">
        <v>238</v>
      </c>
      <c r="F69" s="196">
        <v>13200</v>
      </c>
      <c r="G69" s="48"/>
      <c r="H69" s="50"/>
      <c r="I69" s="48"/>
      <c r="J69" s="48"/>
      <c r="K69" s="48"/>
      <c r="L69" s="50"/>
      <c r="M69" s="48"/>
      <c r="N69" s="48"/>
      <c r="O69" s="118"/>
      <c r="P69" s="118"/>
    </row>
    <row r="70" spans="1:16" x14ac:dyDescent="0.25">
      <c r="A70" s="51">
        <v>59</v>
      </c>
      <c r="B70" s="164" t="s">
        <v>520</v>
      </c>
      <c r="C70" s="194">
        <f t="shared" si="0"/>
        <v>190</v>
      </c>
      <c r="D70" s="164">
        <v>35</v>
      </c>
      <c r="E70" s="164" t="s">
        <v>237</v>
      </c>
      <c r="F70" s="196">
        <v>6650</v>
      </c>
      <c r="G70" s="48"/>
      <c r="H70" s="50"/>
      <c r="I70" s="48"/>
      <c r="J70" s="48"/>
      <c r="K70" s="48"/>
      <c r="L70" s="50"/>
      <c r="M70" s="48"/>
      <c r="N70" s="48"/>
      <c r="O70" s="118"/>
      <c r="P70" s="118"/>
    </row>
    <row r="71" spans="1:16" x14ac:dyDescent="0.25">
      <c r="A71" s="51">
        <v>60</v>
      </c>
      <c r="B71" s="164" t="s">
        <v>521</v>
      </c>
      <c r="C71" s="194">
        <f t="shared" si="0"/>
        <v>215</v>
      </c>
      <c r="D71" s="164">
        <v>40</v>
      </c>
      <c r="E71" s="164" t="s">
        <v>237</v>
      </c>
      <c r="F71" s="196">
        <v>8600</v>
      </c>
      <c r="G71" s="48"/>
      <c r="H71" s="50"/>
      <c r="I71" s="48"/>
      <c r="J71" s="48"/>
      <c r="K71" s="48"/>
      <c r="L71" s="50"/>
      <c r="M71" s="48"/>
      <c r="N71" s="48"/>
      <c r="O71" s="118"/>
      <c r="P71" s="118"/>
    </row>
    <row r="72" spans="1:16" x14ac:dyDescent="0.25">
      <c r="A72" s="51">
        <v>61</v>
      </c>
      <c r="B72" s="183" t="s">
        <v>522</v>
      </c>
      <c r="C72" s="194">
        <f t="shared" si="0"/>
        <v>110</v>
      </c>
      <c r="D72" s="183">
        <v>150</v>
      </c>
      <c r="E72" s="164" t="s">
        <v>238</v>
      </c>
      <c r="F72" s="195">
        <v>16500</v>
      </c>
      <c r="G72" s="48"/>
      <c r="H72" s="50"/>
      <c r="I72" s="48"/>
      <c r="J72" s="48"/>
      <c r="K72" s="48"/>
      <c r="L72" s="50"/>
      <c r="M72" s="48"/>
      <c r="N72" s="48"/>
      <c r="O72" s="118"/>
      <c r="P72" s="118"/>
    </row>
    <row r="73" spans="1:16" x14ac:dyDescent="0.25">
      <c r="A73" s="51">
        <v>62</v>
      </c>
      <c r="B73" s="164" t="s">
        <v>149</v>
      </c>
      <c r="C73" s="194">
        <f t="shared" si="0"/>
        <v>130</v>
      </c>
      <c r="D73" s="164">
        <v>150</v>
      </c>
      <c r="E73" s="164" t="s">
        <v>238</v>
      </c>
      <c r="F73" s="196">
        <v>19500</v>
      </c>
      <c r="G73" s="48"/>
      <c r="H73" s="50"/>
      <c r="I73" s="48"/>
      <c r="J73" s="48"/>
      <c r="K73" s="48"/>
      <c r="L73" s="50"/>
      <c r="M73" s="48"/>
      <c r="N73" s="48"/>
      <c r="O73" s="118"/>
      <c r="P73" s="118"/>
    </row>
    <row r="74" spans="1:16" x14ac:dyDescent="0.25">
      <c r="A74" s="51">
        <v>63</v>
      </c>
      <c r="B74" s="164" t="s">
        <v>523</v>
      </c>
      <c r="C74" s="194">
        <f t="shared" si="0"/>
        <v>75</v>
      </c>
      <c r="D74" s="164">
        <v>150</v>
      </c>
      <c r="E74" s="164" t="s">
        <v>238</v>
      </c>
      <c r="F74" s="196">
        <v>11250</v>
      </c>
      <c r="G74" s="48"/>
      <c r="H74" s="50"/>
      <c r="I74" s="48"/>
      <c r="J74" s="48"/>
      <c r="K74" s="48"/>
      <c r="L74" s="50"/>
      <c r="M74" s="48"/>
      <c r="N74" s="48"/>
      <c r="O74" s="118"/>
      <c r="P74" s="118"/>
    </row>
    <row r="75" spans="1:16" x14ac:dyDescent="0.25">
      <c r="A75" s="51">
        <v>64</v>
      </c>
      <c r="B75" s="164" t="s">
        <v>524</v>
      </c>
      <c r="C75" s="194">
        <f t="shared" si="0"/>
        <v>214.28571428571428</v>
      </c>
      <c r="D75" s="164">
        <v>14</v>
      </c>
      <c r="E75" s="164" t="s">
        <v>72</v>
      </c>
      <c r="F75" s="196">
        <v>3000</v>
      </c>
      <c r="G75" s="48"/>
      <c r="H75" s="50"/>
      <c r="I75" s="48"/>
      <c r="J75" s="48"/>
      <c r="K75" s="48"/>
      <c r="L75" s="50"/>
      <c r="M75" s="48"/>
      <c r="N75" s="48"/>
      <c r="O75" s="118"/>
      <c r="P75" s="118"/>
    </row>
    <row r="76" spans="1:16" x14ac:dyDescent="0.25">
      <c r="A76" s="51">
        <v>65</v>
      </c>
      <c r="B76" s="164" t="s">
        <v>525</v>
      </c>
      <c r="C76" s="194">
        <f t="shared" si="0"/>
        <v>170</v>
      </c>
      <c r="D76" s="164">
        <v>30</v>
      </c>
      <c r="E76" s="164" t="s">
        <v>487</v>
      </c>
      <c r="F76" s="196">
        <v>5100</v>
      </c>
      <c r="G76" s="48"/>
      <c r="H76" s="50"/>
      <c r="I76" s="48"/>
      <c r="J76" s="48"/>
      <c r="K76" s="48"/>
      <c r="L76" s="50"/>
      <c r="M76" s="48"/>
      <c r="N76" s="48"/>
      <c r="O76" s="118"/>
      <c r="P76" s="118"/>
    </row>
    <row r="77" spans="1:16" x14ac:dyDescent="0.25">
      <c r="A77" s="51">
        <v>66</v>
      </c>
      <c r="B77" s="164" t="s">
        <v>526</v>
      </c>
      <c r="C77" s="194">
        <f t="shared" ref="C77:C136" si="1">F77/D77</f>
        <v>70</v>
      </c>
      <c r="D77" s="164">
        <v>24</v>
      </c>
      <c r="E77" s="164" t="s">
        <v>237</v>
      </c>
      <c r="F77" s="196">
        <v>1680</v>
      </c>
      <c r="G77" s="48"/>
      <c r="H77" s="50"/>
      <c r="I77" s="48"/>
      <c r="J77" s="48"/>
      <c r="K77" s="48"/>
      <c r="L77" s="50"/>
      <c r="M77" s="48"/>
      <c r="N77" s="48"/>
      <c r="O77" s="118"/>
      <c r="P77" s="118"/>
    </row>
    <row r="78" spans="1:16" x14ac:dyDescent="0.25">
      <c r="A78" s="51">
        <v>67</v>
      </c>
      <c r="B78" s="164" t="s">
        <v>527</v>
      </c>
      <c r="C78" s="194">
        <f t="shared" si="1"/>
        <v>105</v>
      </c>
      <c r="D78" s="164">
        <v>30</v>
      </c>
      <c r="E78" s="164" t="s">
        <v>79</v>
      </c>
      <c r="F78" s="196">
        <v>3150</v>
      </c>
      <c r="G78" s="48"/>
      <c r="H78" s="50"/>
      <c r="I78" s="48"/>
      <c r="J78" s="48"/>
      <c r="K78" s="48"/>
      <c r="L78" s="50"/>
      <c r="M78" s="48"/>
      <c r="N78" s="48"/>
      <c r="O78" s="118"/>
      <c r="P78" s="118"/>
    </row>
    <row r="79" spans="1:16" x14ac:dyDescent="0.25">
      <c r="A79" s="51">
        <v>68</v>
      </c>
      <c r="B79" s="164" t="s">
        <v>528</v>
      </c>
      <c r="C79" s="194">
        <f t="shared" si="1"/>
        <v>10</v>
      </c>
      <c r="D79" s="164">
        <v>10</v>
      </c>
      <c r="E79" s="164" t="s">
        <v>72</v>
      </c>
      <c r="F79" s="196">
        <v>100</v>
      </c>
      <c r="G79" s="48"/>
      <c r="H79" s="50"/>
      <c r="I79" s="48"/>
      <c r="J79" s="48"/>
      <c r="K79" s="48"/>
      <c r="L79" s="50"/>
      <c r="M79" s="48"/>
      <c r="N79" s="48"/>
      <c r="O79" s="118"/>
      <c r="P79" s="118"/>
    </row>
    <row r="80" spans="1:16" x14ac:dyDescent="0.25">
      <c r="A80" s="51">
        <v>69</v>
      </c>
      <c r="B80" s="164" t="s">
        <v>529</v>
      </c>
      <c r="C80" s="194">
        <f t="shared" si="1"/>
        <v>650</v>
      </c>
      <c r="D80" s="164">
        <v>2</v>
      </c>
      <c r="E80" s="164" t="s">
        <v>79</v>
      </c>
      <c r="F80" s="196">
        <v>1300</v>
      </c>
      <c r="G80" s="48"/>
      <c r="H80" s="50"/>
      <c r="I80" s="48"/>
      <c r="J80" s="48"/>
      <c r="K80" s="48"/>
      <c r="L80" s="50"/>
      <c r="M80" s="48"/>
      <c r="N80" s="48"/>
      <c r="O80" s="118"/>
      <c r="P80" s="118"/>
    </row>
    <row r="81" spans="1:16" x14ac:dyDescent="0.25">
      <c r="A81" s="51">
        <v>70</v>
      </c>
      <c r="B81" s="164" t="s">
        <v>530</v>
      </c>
      <c r="C81" s="194">
        <f t="shared" si="1"/>
        <v>305</v>
      </c>
      <c r="D81" s="164">
        <v>1</v>
      </c>
      <c r="E81" s="164" t="s">
        <v>171</v>
      </c>
      <c r="F81" s="196">
        <v>305</v>
      </c>
      <c r="G81" s="48"/>
      <c r="H81" s="50"/>
      <c r="I81" s="48"/>
      <c r="J81" s="48"/>
      <c r="K81" s="48"/>
      <c r="L81" s="50"/>
      <c r="M81" s="48"/>
      <c r="N81" s="48"/>
      <c r="O81" s="118"/>
      <c r="P81" s="118"/>
    </row>
    <row r="82" spans="1:16" x14ac:dyDescent="0.25">
      <c r="A82" s="51">
        <v>71</v>
      </c>
      <c r="B82" s="164" t="s">
        <v>531</v>
      </c>
      <c r="C82" s="194">
        <f t="shared" si="1"/>
        <v>1600</v>
      </c>
      <c r="D82" s="164">
        <v>10</v>
      </c>
      <c r="E82" s="164" t="s">
        <v>484</v>
      </c>
      <c r="F82" s="196">
        <v>16000</v>
      </c>
      <c r="G82" s="48"/>
      <c r="H82" s="50"/>
      <c r="I82" s="48"/>
      <c r="J82" s="48"/>
      <c r="K82" s="48"/>
      <c r="L82" s="50"/>
      <c r="M82" s="48"/>
      <c r="N82" s="48"/>
      <c r="O82" s="118"/>
      <c r="P82" s="118"/>
    </row>
    <row r="83" spans="1:16" x14ac:dyDescent="0.25">
      <c r="A83" s="51">
        <v>72</v>
      </c>
      <c r="B83" s="164" t="s">
        <v>532</v>
      </c>
      <c r="C83" s="194">
        <f t="shared" si="1"/>
        <v>4000</v>
      </c>
      <c r="D83" s="164">
        <v>10</v>
      </c>
      <c r="E83" s="164" t="s">
        <v>484</v>
      </c>
      <c r="F83" s="196">
        <v>40000</v>
      </c>
      <c r="G83" s="48"/>
      <c r="H83" s="50"/>
      <c r="I83" s="48"/>
      <c r="J83" s="48"/>
      <c r="K83" s="48"/>
      <c r="L83" s="50"/>
      <c r="M83" s="48"/>
      <c r="N83" s="48"/>
      <c r="O83" s="118"/>
      <c r="P83" s="118"/>
    </row>
    <row r="84" spans="1:16" x14ac:dyDescent="0.25">
      <c r="A84" s="51">
        <v>73</v>
      </c>
      <c r="B84" s="164" t="s">
        <v>533</v>
      </c>
      <c r="C84" s="194">
        <f t="shared" si="1"/>
        <v>55</v>
      </c>
      <c r="D84" s="164">
        <v>60</v>
      </c>
      <c r="E84" s="164" t="s">
        <v>238</v>
      </c>
      <c r="F84" s="196">
        <v>3300</v>
      </c>
      <c r="G84" s="48"/>
      <c r="H84" s="50"/>
      <c r="I84" s="48"/>
      <c r="J84" s="48"/>
      <c r="K84" s="48"/>
      <c r="L84" s="50"/>
      <c r="M84" s="48"/>
      <c r="N84" s="48"/>
      <c r="O84" s="118"/>
      <c r="P84" s="118"/>
    </row>
    <row r="85" spans="1:16" x14ac:dyDescent="0.25">
      <c r="A85" s="51">
        <v>74</v>
      </c>
      <c r="B85" s="164" t="s">
        <v>534</v>
      </c>
      <c r="C85" s="194">
        <f t="shared" si="1"/>
        <v>70</v>
      </c>
      <c r="D85" s="164">
        <v>50</v>
      </c>
      <c r="E85" s="164" t="s">
        <v>238</v>
      </c>
      <c r="F85" s="196">
        <v>3500</v>
      </c>
      <c r="G85" s="48"/>
      <c r="H85" s="50"/>
      <c r="I85" s="48"/>
      <c r="J85" s="48"/>
      <c r="K85" s="48"/>
      <c r="L85" s="50"/>
      <c r="M85" s="48"/>
      <c r="N85" s="48"/>
      <c r="O85" s="118"/>
      <c r="P85" s="118"/>
    </row>
    <row r="86" spans="1:16" x14ac:dyDescent="0.25">
      <c r="A86" s="51">
        <v>75</v>
      </c>
      <c r="B86" s="164" t="s">
        <v>535</v>
      </c>
      <c r="C86" s="194">
        <f t="shared" si="1"/>
        <v>35</v>
      </c>
      <c r="D86" s="164">
        <v>10</v>
      </c>
      <c r="E86" s="164" t="s">
        <v>483</v>
      </c>
      <c r="F86" s="196">
        <v>350</v>
      </c>
      <c r="G86" s="48"/>
      <c r="H86" s="50"/>
      <c r="I86" s="48"/>
      <c r="J86" s="48"/>
      <c r="K86" s="48"/>
      <c r="L86" s="50"/>
      <c r="M86" s="48"/>
      <c r="N86" s="48"/>
      <c r="O86" s="118"/>
      <c r="P86" s="118"/>
    </row>
    <row r="87" spans="1:16" x14ac:dyDescent="0.25">
      <c r="A87" s="51">
        <v>76</v>
      </c>
      <c r="B87" s="164" t="s">
        <v>536</v>
      </c>
      <c r="C87" s="194">
        <f t="shared" si="1"/>
        <v>210</v>
      </c>
      <c r="D87" s="164">
        <v>10</v>
      </c>
      <c r="E87" s="164" t="s">
        <v>488</v>
      </c>
      <c r="F87" s="196">
        <v>2100</v>
      </c>
      <c r="G87" s="48"/>
      <c r="H87" s="50"/>
      <c r="I87" s="48"/>
      <c r="J87" s="48"/>
      <c r="K87" s="48"/>
      <c r="L87" s="50"/>
      <c r="M87" s="48"/>
      <c r="N87" s="48"/>
      <c r="O87" s="118"/>
      <c r="P87" s="118"/>
    </row>
    <row r="88" spans="1:16" x14ac:dyDescent="0.25">
      <c r="A88" s="51">
        <v>77</v>
      </c>
      <c r="B88" s="164" t="s">
        <v>537</v>
      </c>
      <c r="C88" s="194">
        <f t="shared" si="1"/>
        <v>1500</v>
      </c>
      <c r="D88" s="164">
        <v>2</v>
      </c>
      <c r="E88" s="164" t="s">
        <v>72</v>
      </c>
      <c r="F88" s="196">
        <v>3000</v>
      </c>
      <c r="G88" s="48"/>
      <c r="H88" s="50"/>
      <c r="I88" s="48"/>
      <c r="J88" s="48"/>
      <c r="K88" s="48"/>
      <c r="L88" s="50"/>
      <c r="M88" s="48"/>
      <c r="N88" s="48"/>
      <c r="O88" s="118"/>
      <c r="P88" s="118"/>
    </row>
    <row r="89" spans="1:16" x14ac:dyDescent="0.25">
      <c r="A89" s="51">
        <v>78</v>
      </c>
      <c r="B89" s="164" t="s">
        <v>538</v>
      </c>
      <c r="C89" s="194">
        <f t="shared" si="1"/>
        <v>1000</v>
      </c>
      <c r="D89" s="164">
        <v>2</v>
      </c>
      <c r="E89" s="164" t="s">
        <v>79</v>
      </c>
      <c r="F89" s="196">
        <v>2000</v>
      </c>
      <c r="G89" s="48"/>
      <c r="H89" s="50"/>
      <c r="I89" s="48"/>
      <c r="J89" s="48"/>
      <c r="K89" s="48"/>
      <c r="L89" s="50"/>
      <c r="M89" s="48"/>
      <c r="N89" s="48"/>
      <c r="O89" s="118"/>
      <c r="P89" s="118"/>
    </row>
    <row r="90" spans="1:16" x14ac:dyDescent="0.25">
      <c r="A90" s="51">
        <v>79</v>
      </c>
      <c r="B90" s="164" t="s">
        <v>539</v>
      </c>
      <c r="C90" s="194">
        <f t="shared" si="1"/>
        <v>35</v>
      </c>
      <c r="D90" s="164">
        <v>15</v>
      </c>
      <c r="E90" s="164" t="s">
        <v>483</v>
      </c>
      <c r="F90" s="196">
        <v>525</v>
      </c>
      <c r="G90" s="48"/>
      <c r="H90" s="50"/>
      <c r="I90" s="48"/>
      <c r="J90" s="48"/>
      <c r="K90" s="48"/>
      <c r="L90" s="50"/>
      <c r="M90" s="48"/>
      <c r="N90" s="48"/>
      <c r="O90" s="118"/>
      <c r="P90" s="118"/>
    </row>
    <row r="91" spans="1:16" x14ac:dyDescent="0.25">
      <c r="A91" s="51">
        <v>80</v>
      </c>
      <c r="B91" s="164" t="s">
        <v>540</v>
      </c>
      <c r="C91" s="194">
        <f t="shared" si="1"/>
        <v>60.344827586206897</v>
      </c>
      <c r="D91" s="164">
        <v>116</v>
      </c>
      <c r="E91" s="164" t="s">
        <v>72</v>
      </c>
      <c r="F91" s="196">
        <v>7000</v>
      </c>
      <c r="G91" s="48"/>
      <c r="H91" s="50"/>
      <c r="I91" s="48"/>
      <c r="J91" s="48"/>
      <c r="K91" s="48"/>
      <c r="L91" s="50"/>
      <c r="M91" s="48"/>
      <c r="N91" s="48"/>
      <c r="O91" s="118"/>
      <c r="P91" s="118"/>
    </row>
    <row r="92" spans="1:16" x14ac:dyDescent="0.25">
      <c r="A92" s="51">
        <v>81</v>
      </c>
      <c r="B92" s="164" t="s">
        <v>541</v>
      </c>
      <c r="C92" s="194">
        <f t="shared" si="1"/>
        <v>700</v>
      </c>
      <c r="D92" s="164">
        <v>6</v>
      </c>
      <c r="E92" s="164" t="s">
        <v>72</v>
      </c>
      <c r="F92" s="196">
        <v>4200</v>
      </c>
      <c r="G92" s="48"/>
      <c r="H92" s="50"/>
      <c r="I92" s="48"/>
      <c r="J92" s="48"/>
      <c r="K92" s="48"/>
      <c r="L92" s="50"/>
      <c r="M92" s="48"/>
      <c r="N92" s="48"/>
      <c r="O92" s="118"/>
      <c r="P92" s="118"/>
    </row>
    <row r="93" spans="1:16" x14ac:dyDescent="0.25">
      <c r="A93" s="51">
        <v>82</v>
      </c>
      <c r="B93" s="164" t="s">
        <v>542</v>
      </c>
      <c r="C93" s="194">
        <f t="shared" si="1"/>
        <v>100</v>
      </c>
      <c r="D93" s="164">
        <v>15</v>
      </c>
      <c r="E93" s="164" t="s">
        <v>72</v>
      </c>
      <c r="F93" s="196">
        <v>1500</v>
      </c>
      <c r="G93" s="48"/>
      <c r="H93" s="50"/>
      <c r="I93" s="48"/>
      <c r="J93" s="48"/>
      <c r="K93" s="48"/>
      <c r="L93" s="50"/>
      <c r="M93" s="48"/>
      <c r="N93" s="48"/>
      <c r="O93" s="118"/>
      <c r="P93" s="118"/>
    </row>
    <row r="94" spans="1:16" x14ac:dyDescent="0.25">
      <c r="A94" s="51">
        <v>83</v>
      </c>
      <c r="B94" s="164" t="s">
        <v>543</v>
      </c>
      <c r="C94" s="194">
        <f t="shared" si="1"/>
        <v>60</v>
      </c>
      <c r="D94" s="164">
        <v>200</v>
      </c>
      <c r="E94" s="164" t="s">
        <v>72</v>
      </c>
      <c r="F94" s="196">
        <v>12000</v>
      </c>
      <c r="G94" s="48"/>
      <c r="H94" s="50"/>
      <c r="I94" s="48"/>
      <c r="J94" s="48"/>
      <c r="K94" s="48"/>
      <c r="L94" s="50"/>
      <c r="M94" s="48"/>
      <c r="N94" s="48"/>
      <c r="O94" s="118"/>
      <c r="P94" s="118"/>
    </row>
    <row r="95" spans="1:16" x14ac:dyDescent="0.25">
      <c r="A95" s="51">
        <v>84</v>
      </c>
      <c r="B95" s="164" t="s">
        <v>544</v>
      </c>
      <c r="C95" s="194">
        <f t="shared" si="1"/>
        <v>60</v>
      </c>
      <c r="D95" s="164">
        <v>100</v>
      </c>
      <c r="E95" s="164" t="s">
        <v>72</v>
      </c>
      <c r="F95" s="196">
        <v>6000</v>
      </c>
      <c r="G95" s="48"/>
      <c r="H95" s="50"/>
      <c r="I95" s="48"/>
      <c r="J95" s="48"/>
      <c r="K95" s="48"/>
      <c r="L95" s="50"/>
      <c r="M95" s="48"/>
      <c r="N95" s="48"/>
      <c r="O95" s="118"/>
      <c r="P95" s="118"/>
    </row>
    <row r="96" spans="1:16" x14ac:dyDescent="0.25">
      <c r="A96" s="51">
        <v>85</v>
      </c>
      <c r="B96" s="164" t="s">
        <v>545</v>
      </c>
      <c r="C96" s="194">
        <f t="shared" si="1"/>
        <v>35</v>
      </c>
      <c r="D96" s="164">
        <v>16</v>
      </c>
      <c r="E96" s="164" t="s">
        <v>72</v>
      </c>
      <c r="F96" s="196">
        <v>560</v>
      </c>
      <c r="G96" s="48"/>
      <c r="H96" s="50"/>
      <c r="I96" s="48"/>
      <c r="J96" s="48"/>
      <c r="K96" s="48"/>
      <c r="L96" s="50"/>
      <c r="M96" s="48"/>
      <c r="N96" s="48"/>
      <c r="O96" s="118"/>
      <c r="P96" s="118"/>
    </row>
    <row r="97" spans="1:16" x14ac:dyDescent="0.25">
      <c r="A97" s="51">
        <v>86</v>
      </c>
      <c r="B97" s="164" t="s">
        <v>546</v>
      </c>
      <c r="C97" s="194">
        <f t="shared" si="1"/>
        <v>200</v>
      </c>
      <c r="D97" s="164">
        <v>1</v>
      </c>
      <c r="E97" s="164" t="s">
        <v>171</v>
      </c>
      <c r="F97" s="196">
        <v>200</v>
      </c>
      <c r="G97" s="48"/>
      <c r="H97" s="50"/>
      <c r="I97" s="48"/>
      <c r="J97" s="48"/>
      <c r="K97" s="48"/>
      <c r="L97" s="50"/>
      <c r="M97" s="48"/>
      <c r="N97" s="48"/>
      <c r="O97" s="118"/>
      <c r="P97" s="118"/>
    </row>
    <row r="98" spans="1:16" x14ac:dyDescent="0.25">
      <c r="A98" s="51">
        <v>87</v>
      </c>
      <c r="B98" s="164" t="s">
        <v>547</v>
      </c>
      <c r="C98" s="194">
        <f t="shared" si="1"/>
        <v>200</v>
      </c>
      <c r="D98" s="164">
        <v>25</v>
      </c>
      <c r="E98" s="164" t="s">
        <v>483</v>
      </c>
      <c r="F98" s="196">
        <v>5000</v>
      </c>
      <c r="G98" s="48"/>
      <c r="H98" s="50"/>
      <c r="I98" s="48"/>
      <c r="J98" s="48"/>
      <c r="K98" s="48"/>
      <c r="L98" s="50"/>
      <c r="M98" s="48"/>
      <c r="N98" s="48"/>
      <c r="O98" s="118"/>
      <c r="P98" s="118"/>
    </row>
    <row r="99" spans="1:16" x14ac:dyDescent="0.25">
      <c r="A99" s="51">
        <v>88</v>
      </c>
      <c r="B99" s="164" t="s">
        <v>548</v>
      </c>
      <c r="C99" s="194">
        <f t="shared" si="1"/>
        <v>510</v>
      </c>
      <c r="D99" s="164">
        <v>20</v>
      </c>
      <c r="E99" s="164" t="s">
        <v>237</v>
      </c>
      <c r="F99" s="196">
        <v>10200</v>
      </c>
      <c r="G99" s="48"/>
      <c r="H99" s="50"/>
      <c r="I99" s="48"/>
      <c r="J99" s="48"/>
      <c r="K99" s="48"/>
      <c r="L99" s="50"/>
      <c r="M99" s="48"/>
      <c r="N99" s="48"/>
      <c r="O99" s="118"/>
      <c r="P99" s="118"/>
    </row>
    <row r="100" spans="1:16" x14ac:dyDescent="0.25">
      <c r="A100" s="51">
        <v>89</v>
      </c>
      <c r="B100" s="164" t="s">
        <v>549</v>
      </c>
      <c r="C100" s="194">
        <f t="shared" si="1"/>
        <v>700</v>
      </c>
      <c r="D100" s="164">
        <v>1</v>
      </c>
      <c r="E100" s="164" t="s">
        <v>171</v>
      </c>
      <c r="F100" s="196">
        <v>700</v>
      </c>
      <c r="G100" s="48"/>
      <c r="H100" s="50"/>
      <c r="I100" s="48"/>
      <c r="J100" s="48"/>
      <c r="K100" s="48"/>
      <c r="L100" s="50"/>
      <c r="M100" s="48"/>
      <c r="N100" s="48"/>
      <c r="O100" s="118"/>
      <c r="P100" s="118"/>
    </row>
    <row r="101" spans="1:16" x14ac:dyDescent="0.25">
      <c r="A101" s="51">
        <v>90</v>
      </c>
      <c r="B101" s="164" t="s">
        <v>550</v>
      </c>
      <c r="C101" s="194">
        <f t="shared" si="1"/>
        <v>150</v>
      </c>
      <c r="D101" s="164">
        <v>4</v>
      </c>
      <c r="E101" s="164" t="s">
        <v>72</v>
      </c>
      <c r="F101" s="196">
        <v>600</v>
      </c>
      <c r="G101" s="48"/>
      <c r="H101" s="50"/>
      <c r="I101" s="48"/>
      <c r="J101" s="48"/>
      <c r="K101" s="48"/>
      <c r="L101" s="50"/>
      <c r="M101" s="48"/>
      <c r="N101" s="48"/>
      <c r="O101" s="118"/>
      <c r="P101" s="118"/>
    </row>
    <row r="102" spans="1:16" x14ac:dyDescent="0.25">
      <c r="A102" s="51">
        <v>91</v>
      </c>
      <c r="B102" s="164" t="s">
        <v>551</v>
      </c>
      <c r="C102" s="194">
        <f t="shared" si="1"/>
        <v>500</v>
      </c>
      <c r="D102" s="164">
        <v>4</v>
      </c>
      <c r="E102" s="164" t="s">
        <v>72</v>
      </c>
      <c r="F102" s="196">
        <v>2000</v>
      </c>
      <c r="G102" s="48"/>
      <c r="H102" s="50"/>
      <c r="I102" s="48"/>
      <c r="J102" s="48"/>
      <c r="K102" s="48"/>
      <c r="L102" s="50"/>
      <c r="M102" s="48"/>
      <c r="N102" s="48"/>
      <c r="O102" s="118"/>
      <c r="P102" s="118"/>
    </row>
    <row r="103" spans="1:16" x14ac:dyDescent="0.25">
      <c r="A103" s="51">
        <v>92</v>
      </c>
      <c r="B103" s="164" t="s">
        <v>552</v>
      </c>
      <c r="C103" s="194">
        <f t="shared" si="1"/>
        <v>30</v>
      </c>
      <c r="D103" s="164">
        <v>200</v>
      </c>
      <c r="E103" s="164" t="s">
        <v>483</v>
      </c>
      <c r="F103" s="164">
        <v>6000</v>
      </c>
      <c r="G103" s="48"/>
      <c r="H103" s="50"/>
      <c r="I103" s="48"/>
      <c r="J103" s="48"/>
      <c r="K103" s="48"/>
      <c r="L103" s="50"/>
      <c r="M103" s="48"/>
      <c r="N103" s="48"/>
      <c r="O103" s="118"/>
      <c r="P103" s="118"/>
    </row>
    <row r="104" spans="1:16" x14ac:dyDescent="0.25">
      <c r="A104" s="51">
        <v>93</v>
      </c>
      <c r="B104" s="183" t="s">
        <v>553</v>
      </c>
      <c r="C104" s="194">
        <f t="shared" si="1"/>
        <v>30</v>
      </c>
      <c r="D104" s="183">
        <v>200</v>
      </c>
      <c r="E104" s="164" t="s">
        <v>483</v>
      </c>
      <c r="F104" s="195">
        <v>6000</v>
      </c>
      <c r="G104" s="48"/>
      <c r="H104" s="50"/>
      <c r="I104" s="48"/>
      <c r="J104" s="48"/>
      <c r="K104" s="48"/>
      <c r="L104" s="50"/>
      <c r="M104" s="48"/>
      <c r="N104" s="48"/>
      <c r="O104" s="118"/>
      <c r="P104" s="118"/>
    </row>
    <row r="105" spans="1:16" x14ac:dyDescent="0.25">
      <c r="A105" s="51">
        <v>94</v>
      </c>
      <c r="B105" s="164" t="s">
        <v>554</v>
      </c>
      <c r="C105" s="194">
        <f t="shared" si="1"/>
        <v>120</v>
      </c>
      <c r="D105" s="164">
        <v>2000</v>
      </c>
      <c r="E105" s="164" t="s">
        <v>489</v>
      </c>
      <c r="F105" s="196">
        <v>240000</v>
      </c>
      <c r="G105" s="48"/>
      <c r="H105" s="50"/>
      <c r="I105" s="48"/>
      <c r="J105" s="48"/>
      <c r="K105" s="48"/>
      <c r="L105" s="50"/>
      <c r="M105" s="48"/>
      <c r="N105" s="48"/>
      <c r="O105" s="118"/>
      <c r="P105" s="118"/>
    </row>
    <row r="106" spans="1:16" x14ac:dyDescent="0.25">
      <c r="A106" s="51">
        <v>95</v>
      </c>
      <c r="B106" s="164" t="s">
        <v>555</v>
      </c>
      <c r="C106" s="194">
        <f t="shared" si="1"/>
        <v>60</v>
      </c>
      <c r="D106" s="164">
        <v>1500</v>
      </c>
      <c r="E106" s="164" t="s">
        <v>72</v>
      </c>
      <c r="F106" s="196">
        <v>90000</v>
      </c>
      <c r="G106" s="48"/>
      <c r="H106" s="50"/>
      <c r="I106" s="48"/>
      <c r="J106" s="48"/>
      <c r="K106" s="48"/>
      <c r="L106" s="50"/>
      <c r="M106" s="48"/>
      <c r="N106" s="48"/>
      <c r="O106" s="118"/>
      <c r="P106" s="118"/>
    </row>
    <row r="107" spans="1:16" x14ac:dyDescent="0.25">
      <c r="A107" s="51">
        <v>96</v>
      </c>
      <c r="B107" s="164" t="s">
        <v>556</v>
      </c>
      <c r="C107" s="194" t="e">
        <f t="shared" si="1"/>
        <v>#VALUE!</v>
      </c>
      <c r="D107" s="164" t="s">
        <v>481</v>
      </c>
      <c r="E107" s="164"/>
      <c r="F107" s="196">
        <v>70000</v>
      </c>
      <c r="G107" s="48"/>
      <c r="H107" s="50"/>
      <c r="I107" s="48"/>
      <c r="J107" s="48"/>
      <c r="K107" s="48"/>
      <c r="L107" s="50"/>
      <c r="M107" s="48"/>
      <c r="N107" s="48"/>
      <c r="O107" s="118"/>
      <c r="P107" s="118"/>
    </row>
    <row r="108" spans="1:16" x14ac:dyDescent="0.25">
      <c r="A108" s="51">
        <v>97</v>
      </c>
      <c r="B108" s="164" t="s">
        <v>557</v>
      </c>
      <c r="C108" s="194">
        <f t="shared" si="1"/>
        <v>7500</v>
      </c>
      <c r="D108" s="164">
        <v>10</v>
      </c>
      <c r="E108" s="164" t="s">
        <v>72</v>
      </c>
      <c r="F108" s="196">
        <v>75000</v>
      </c>
      <c r="G108" s="48"/>
      <c r="H108" s="50"/>
      <c r="I108" s="48"/>
      <c r="J108" s="48"/>
      <c r="K108" s="48"/>
      <c r="L108" s="50"/>
      <c r="M108" s="48"/>
      <c r="N108" s="48"/>
      <c r="O108" s="118"/>
      <c r="P108" s="118"/>
    </row>
    <row r="109" spans="1:16" x14ac:dyDescent="0.25">
      <c r="A109" s="51">
        <v>98</v>
      </c>
      <c r="B109" s="164" t="s">
        <v>531</v>
      </c>
      <c r="C109" s="194">
        <f t="shared" si="1"/>
        <v>1600</v>
      </c>
      <c r="D109" s="164">
        <v>12</v>
      </c>
      <c r="E109" s="164" t="s">
        <v>484</v>
      </c>
      <c r="F109" s="196">
        <v>19200</v>
      </c>
      <c r="G109" s="48"/>
      <c r="H109" s="50"/>
      <c r="I109" s="48"/>
      <c r="J109" s="48"/>
      <c r="K109" s="48"/>
      <c r="L109" s="50"/>
      <c r="M109" s="48"/>
      <c r="N109" s="48"/>
      <c r="O109" s="118"/>
      <c r="P109" s="118"/>
    </row>
    <row r="110" spans="1:16" x14ac:dyDescent="0.25">
      <c r="A110" s="51">
        <v>99</v>
      </c>
      <c r="B110" s="164" t="s">
        <v>532</v>
      </c>
      <c r="C110" s="194">
        <f t="shared" si="1"/>
        <v>1995</v>
      </c>
      <c r="D110" s="164">
        <v>12</v>
      </c>
      <c r="E110" s="164" t="s">
        <v>484</v>
      </c>
      <c r="F110" s="196">
        <v>23940</v>
      </c>
      <c r="G110" s="48"/>
      <c r="H110" s="50"/>
      <c r="I110" s="48"/>
      <c r="J110" s="48"/>
      <c r="K110" s="48"/>
      <c r="L110" s="50"/>
      <c r="M110" s="48"/>
      <c r="N110" s="48"/>
      <c r="O110" s="118"/>
      <c r="P110" s="118"/>
    </row>
    <row r="111" spans="1:16" x14ac:dyDescent="0.25">
      <c r="A111" s="51">
        <v>100</v>
      </c>
      <c r="B111" s="164" t="s">
        <v>558</v>
      </c>
      <c r="C111" s="194">
        <f t="shared" si="1"/>
        <v>900</v>
      </c>
      <c r="D111" s="164">
        <v>10</v>
      </c>
      <c r="E111" s="164" t="s">
        <v>72</v>
      </c>
      <c r="F111" s="196">
        <v>9000</v>
      </c>
      <c r="G111" s="48"/>
      <c r="H111" s="50"/>
      <c r="I111" s="48"/>
      <c r="J111" s="48"/>
      <c r="K111" s="48"/>
      <c r="L111" s="50"/>
      <c r="M111" s="48"/>
      <c r="N111" s="48"/>
      <c r="O111" s="118"/>
      <c r="P111" s="118"/>
    </row>
    <row r="112" spans="1:16" x14ac:dyDescent="0.25">
      <c r="A112" s="51">
        <v>101</v>
      </c>
      <c r="B112" s="164" t="s">
        <v>559</v>
      </c>
      <c r="C112" s="194">
        <f t="shared" si="1"/>
        <v>1300</v>
      </c>
      <c r="D112" s="164">
        <v>3</v>
      </c>
      <c r="E112" s="164" t="s">
        <v>72</v>
      </c>
      <c r="F112" s="196">
        <v>3900</v>
      </c>
      <c r="G112" s="48"/>
      <c r="H112" s="50"/>
      <c r="I112" s="48"/>
      <c r="J112" s="48"/>
      <c r="K112" s="48"/>
      <c r="L112" s="50"/>
      <c r="M112" s="48"/>
      <c r="N112" s="48"/>
      <c r="O112" s="118"/>
      <c r="P112" s="118"/>
    </row>
    <row r="113" spans="1:16" x14ac:dyDescent="0.25">
      <c r="A113" s="51">
        <v>102</v>
      </c>
      <c r="B113" s="164" t="s">
        <v>560</v>
      </c>
      <c r="C113" s="194">
        <f t="shared" si="1"/>
        <v>400</v>
      </c>
      <c r="D113" s="164">
        <v>2</v>
      </c>
      <c r="E113" s="164" t="s">
        <v>72</v>
      </c>
      <c r="F113" s="196">
        <v>800</v>
      </c>
      <c r="G113" s="48"/>
      <c r="H113" s="50"/>
      <c r="I113" s="48"/>
      <c r="J113" s="48"/>
      <c r="K113" s="48"/>
      <c r="L113" s="50"/>
      <c r="M113" s="48"/>
      <c r="N113" s="48"/>
      <c r="O113" s="118"/>
      <c r="P113" s="118"/>
    </row>
    <row r="114" spans="1:16" x14ac:dyDescent="0.25">
      <c r="A114" s="51">
        <v>103</v>
      </c>
      <c r="B114" s="164" t="s">
        <v>561</v>
      </c>
      <c r="C114" s="194">
        <f t="shared" si="1"/>
        <v>20</v>
      </c>
      <c r="D114" s="164">
        <v>5</v>
      </c>
      <c r="E114" s="164" t="s">
        <v>72</v>
      </c>
      <c r="F114" s="196">
        <v>100</v>
      </c>
      <c r="G114" s="48"/>
      <c r="H114" s="50"/>
      <c r="I114" s="48"/>
      <c r="J114" s="48"/>
      <c r="K114" s="48"/>
      <c r="L114" s="50"/>
      <c r="M114" s="48"/>
      <c r="N114" s="48"/>
      <c r="O114" s="118"/>
      <c r="P114" s="118"/>
    </row>
    <row r="115" spans="1:16" x14ac:dyDescent="0.25">
      <c r="A115" s="51">
        <v>104</v>
      </c>
      <c r="B115" s="164" t="s">
        <v>562</v>
      </c>
      <c r="C115" s="194">
        <f t="shared" si="1"/>
        <v>500</v>
      </c>
      <c r="D115" s="164">
        <v>1</v>
      </c>
      <c r="E115" s="164" t="s">
        <v>171</v>
      </c>
      <c r="F115" s="196">
        <v>500</v>
      </c>
      <c r="G115" s="48"/>
      <c r="H115" s="50"/>
      <c r="I115" s="48"/>
      <c r="J115" s="48"/>
      <c r="K115" s="48"/>
      <c r="L115" s="50"/>
      <c r="M115" s="48"/>
      <c r="N115" s="48"/>
      <c r="O115" s="118"/>
      <c r="P115" s="118"/>
    </row>
    <row r="116" spans="1:16" x14ac:dyDescent="0.25">
      <c r="A116" s="51">
        <v>105</v>
      </c>
      <c r="B116" s="164" t="s">
        <v>563</v>
      </c>
      <c r="C116" s="194">
        <f t="shared" si="1"/>
        <v>1000</v>
      </c>
      <c r="D116" s="164">
        <v>50</v>
      </c>
      <c r="E116" s="164" t="s">
        <v>483</v>
      </c>
      <c r="F116" s="196">
        <v>50000</v>
      </c>
      <c r="G116" s="48"/>
      <c r="H116" s="50"/>
      <c r="I116" s="48"/>
      <c r="J116" s="48"/>
      <c r="K116" s="48"/>
      <c r="L116" s="50"/>
      <c r="M116" s="48"/>
      <c r="N116" s="48"/>
      <c r="O116" s="118"/>
      <c r="P116" s="118"/>
    </row>
    <row r="117" spans="1:16" x14ac:dyDescent="0.25">
      <c r="A117" s="51">
        <v>106</v>
      </c>
      <c r="B117" s="164" t="s">
        <v>564</v>
      </c>
      <c r="C117" s="194">
        <f t="shared" si="1"/>
        <v>16.666666666666668</v>
      </c>
      <c r="D117" s="164">
        <v>60</v>
      </c>
      <c r="E117" s="164" t="s">
        <v>72</v>
      </c>
      <c r="F117" s="196">
        <v>1000</v>
      </c>
      <c r="G117" s="48"/>
      <c r="H117" s="50"/>
      <c r="I117" s="48"/>
      <c r="J117" s="48"/>
      <c r="K117" s="48"/>
      <c r="L117" s="50"/>
      <c r="M117" s="48"/>
      <c r="N117" s="48"/>
      <c r="O117" s="118"/>
      <c r="P117" s="118"/>
    </row>
    <row r="118" spans="1:16" x14ac:dyDescent="0.25">
      <c r="A118" s="51">
        <v>107</v>
      </c>
      <c r="B118" s="164" t="s">
        <v>519</v>
      </c>
      <c r="C118" s="194">
        <f t="shared" si="1"/>
        <v>215</v>
      </c>
      <c r="D118" s="164">
        <v>30</v>
      </c>
      <c r="E118" s="164" t="s">
        <v>238</v>
      </c>
      <c r="F118" s="196">
        <v>6450</v>
      </c>
      <c r="G118" s="48"/>
      <c r="H118" s="50"/>
      <c r="I118" s="48"/>
      <c r="J118" s="48"/>
      <c r="K118" s="48"/>
      <c r="L118" s="50"/>
      <c r="M118" s="48"/>
      <c r="N118" s="48"/>
      <c r="O118" s="118"/>
      <c r="P118" s="118"/>
    </row>
    <row r="119" spans="1:16" x14ac:dyDescent="0.25">
      <c r="A119" s="51">
        <v>108</v>
      </c>
      <c r="B119" s="164" t="s">
        <v>565</v>
      </c>
      <c r="C119" s="194">
        <f t="shared" si="1"/>
        <v>35</v>
      </c>
      <c r="D119" s="164">
        <v>10</v>
      </c>
      <c r="E119" s="164" t="s">
        <v>72</v>
      </c>
      <c r="F119" s="196">
        <v>350</v>
      </c>
      <c r="G119" s="48"/>
      <c r="H119" s="50"/>
      <c r="I119" s="48"/>
      <c r="J119" s="48"/>
      <c r="K119" s="48"/>
      <c r="L119" s="50"/>
      <c r="M119" s="48"/>
      <c r="N119" s="48"/>
      <c r="O119" s="118"/>
      <c r="P119" s="118"/>
    </row>
    <row r="120" spans="1:16" x14ac:dyDescent="0.25">
      <c r="A120" s="51">
        <v>109</v>
      </c>
      <c r="B120" s="164" t="s">
        <v>566</v>
      </c>
      <c r="C120" s="194">
        <f t="shared" si="1"/>
        <v>75</v>
      </c>
      <c r="D120" s="164">
        <v>6</v>
      </c>
      <c r="E120" s="164" t="s">
        <v>72</v>
      </c>
      <c r="F120" s="196">
        <v>450</v>
      </c>
      <c r="G120" s="48"/>
      <c r="H120" s="50"/>
      <c r="I120" s="48"/>
      <c r="J120" s="48"/>
      <c r="K120" s="48"/>
      <c r="L120" s="50"/>
      <c r="M120" s="48"/>
      <c r="N120" s="48"/>
      <c r="O120" s="118"/>
      <c r="P120" s="118"/>
    </row>
    <row r="121" spans="1:16" x14ac:dyDescent="0.25">
      <c r="A121" s="51">
        <v>110</v>
      </c>
      <c r="B121" s="164" t="s">
        <v>567</v>
      </c>
      <c r="C121" s="194">
        <f t="shared" si="1"/>
        <v>875</v>
      </c>
      <c r="D121" s="164">
        <v>6</v>
      </c>
      <c r="E121" s="164" t="s">
        <v>72</v>
      </c>
      <c r="F121" s="196">
        <v>5250</v>
      </c>
      <c r="G121" s="48"/>
      <c r="H121" s="50"/>
      <c r="I121" s="48"/>
      <c r="J121" s="48"/>
      <c r="K121" s="48"/>
      <c r="L121" s="50"/>
      <c r="M121" s="48"/>
      <c r="N121" s="48"/>
      <c r="O121" s="118"/>
      <c r="P121" s="118"/>
    </row>
    <row r="122" spans="1:16" x14ac:dyDescent="0.25">
      <c r="A122" s="51">
        <v>111</v>
      </c>
      <c r="B122" s="164" t="s">
        <v>568</v>
      </c>
      <c r="C122" s="194">
        <f t="shared" si="1"/>
        <v>50</v>
      </c>
      <c r="D122" s="164">
        <v>3</v>
      </c>
      <c r="E122" s="164" t="s">
        <v>72</v>
      </c>
      <c r="F122" s="196">
        <v>150</v>
      </c>
      <c r="G122" s="48"/>
      <c r="H122" s="50"/>
      <c r="I122" s="48"/>
      <c r="J122" s="48"/>
      <c r="K122" s="48"/>
      <c r="L122" s="50"/>
      <c r="M122" s="48"/>
      <c r="N122" s="48"/>
      <c r="O122" s="118"/>
      <c r="P122" s="118"/>
    </row>
    <row r="123" spans="1:16" x14ac:dyDescent="0.25">
      <c r="A123" s="51">
        <v>112</v>
      </c>
      <c r="B123" s="164" t="s">
        <v>569</v>
      </c>
      <c r="C123" s="194">
        <f t="shared" si="1"/>
        <v>700</v>
      </c>
      <c r="D123" s="164">
        <v>1</v>
      </c>
      <c r="E123" s="164" t="s">
        <v>171</v>
      </c>
      <c r="F123" s="196">
        <v>700</v>
      </c>
      <c r="G123" s="48"/>
      <c r="H123" s="50"/>
      <c r="I123" s="48"/>
      <c r="J123" s="48"/>
      <c r="K123" s="48"/>
      <c r="L123" s="50"/>
      <c r="M123" s="48"/>
      <c r="N123" s="48"/>
      <c r="O123" s="118"/>
      <c r="P123" s="118"/>
    </row>
    <row r="124" spans="1:16" x14ac:dyDescent="0.25">
      <c r="A124" s="51">
        <v>113</v>
      </c>
      <c r="B124" s="164" t="s">
        <v>570</v>
      </c>
      <c r="C124" s="194">
        <f t="shared" si="1"/>
        <v>700</v>
      </c>
      <c r="D124" s="164">
        <v>2</v>
      </c>
      <c r="E124" s="164" t="s">
        <v>72</v>
      </c>
      <c r="F124" s="196">
        <v>1400</v>
      </c>
      <c r="G124" s="48"/>
      <c r="H124" s="50"/>
      <c r="I124" s="48"/>
      <c r="J124" s="48"/>
      <c r="K124" s="48"/>
      <c r="L124" s="50"/>
      <c r="M124" s="48"/>
      <c r="N124" s="48"/>
      <c r="O124" s="118"/>
      <c r="P124" s="118"/>
    </row>
    <row r="125" spans="1:16" x14ac:dyDescent="0.25">
      <c r="A125" s="51">
        <v>114</v>
      </c>
      <c r="B125" s="164" t="s">
        <v>571</v>
      </c>
      <c r="C125" s="194">
        <f t="shared" si="1"/>
        <v>210</v>
      </c>
      <c r="D125" s="164">
        <v>2</v>
      </c>
      <c r="E125" s="164" t="s">
        <v>72</v>
      </c>
      <c r="F125" s="196">
        <v>420</v>
      </c>
      <c r="G125" s="48"/>
      <c r="H125" s="50"/>
      <c r="I125" s="48"/>
      <c r="J125" s="48"/>
      <c r="K125" s="48"/>
      <c r="L125" s="50"/>
      <c r="M125" s="48"/>
      <c r="N125" s="48"/>
      <c r="O125" s="118"/>
      <c r="P125" s="118"/>
    </row>
    <row r="126" spans="1:16" x14ac:dyDescent="0.25">
      <c r="A126" s="51">
        <v>115</v>
      </c>
      <c r="B126" s="164" t="s">
        <v>572</v>
      </c>
      <c r="C126" s="194">
        <f t="shared" si="1"/>
        <v>195</v>
      </c>
      <c r="D126" s="164">
        <v>8</v>
      </c>
      <c r="E126" s="164" t="s">
        <v>72</v>
      </c>
      <c r="F126" s="196">
        <v>1560</v>
      </c>
      <c r="G126" s="48"/>
      <c r="H126" s="50"/>
      <c r="I126" s="48"/>
      <c r="J126" s="48"/>
      <c r="K126" s="48"/>
      <c r="L126" s="50"/>
      <c r="M126" s="48"/>
      <c r="N126" s="48"/>
      <c r="O126" s="118"/>
      <c r="P126" s="118"/>
    </row>
    <row r="127" spans="1:16" x14ac:dyDescent="0.25">
      <c r="A127" s="51">
        <v>116</v>
      </c>
      <c r="B127" s="164" t="s">
        <v>573</v>
      </c>
      <c r="C127" s="194">
        <f t="shared" si="1"/>
        <v>350</v>
      </c>
      <c r="D127" s="164">
        <v>80</v>
      </c>
      <c r="E127" s="164" t="s">
        <v>76</v>
      </c>
      <c r="F127" s="196">
        <v>28000</v>
      </c>
      <c r="G127" s="48"/>
      <c r="H127" s="50"/>
      <c r="I127" s="48"/>
      <c r="J127" s="48"/>
      <c r="K127" s="48"/>
      <c r="L127" s="50"/>
      <c r="M127" s="48"/>
      <c r="N127" s="48"/>
      <c r="O127" s="118"/>
      <c r="P127" s="118"/>
    </row>
    <row r="128" spans="1:16" x14ac:dyDescent="0.25">
      <c r="A128" s="51">
        <v>117</v>
      </c>
      <c r="B128" s="164" t="s">
        <v>574</v>
      </c>
      <c r="C128" s="194">
        <f t="shared" si="1"/>
        <v>300</v>
      </c>
      <c r="D128" s="164">
        <v>80</v>
      </c>
      <c r="E128" s="164" t="s">
        <v>76</v>
      </c>
      <c r="F128" s="196">
        <v>24000</v>
      </c>
      <c r="G128" s="48"/>
      <c r="H128" s="50"/>
      <c r="I128" s="48"/>
      <c r="J128" s="48"/>
      <c r="K128" s="48"/>
      <c r="L128" s="50"/>
      <c r="M128" s="48"/>
      <c r="N128" s="48"/>
      <c r="O128" s="118"/>
      <c r="P128" s="118"/>
    </row>
    <row r="129" spans="1:16" x14ac:dyDescent="0.25">
      <c r="A129" s="51">
        <v>118</v>
      </c>
      <c r="B129" s="164" t="s">
        <v>575</v>
      </c>
      <c r="C129" s="194">
        <f t="shared" si="1"/>
        <v>10</v>
      </c>
      <c r="D129" s="164">
        <v>20</v>
      </c>
      <c r="E129" s="164" t="s">
        <v>72</v>
      </c>
      <c r="F129" s="196">
        <v>200</v>
      </c>
      <c r="G129" s="48"/>
      <c r="H129" s="50"/>
      <c r="I129" s="48"/>
      <c r="J129" s="48"/>
      <c r="K129" s="48"/>
      <c r="L129" s="50"/>
      <c r="M129" s="48"/>
      <c r="N129" s="48"/>
      <c r="O129" s="118"/>
      <c r="P129" s="118"/>
    </row>
    <row r="130" spans="1:16" x14ac:dyDescent="0.25">
      <c r="A130" s="51">
        <v>119</v>
      </c>
      <c r="B130" s="164" t="s">
        <v>576</v>
      </c>
      <c r="C130" s="194">
        <f t="shared" si="1"/>
        <v>41.666666666666664</v>
      </c>
      <c r="D130" s="164">
        <v>36</v>
      </c>
      <c r="E130" s="164" t="s">
        <v>484</v>
      </c>
      <c r="F130" s="196">
        <v>1500</v>
      </c>
      <c r="G130" s="48"/>
      <c r="H130" s="50"/>
      <c r="I130" s="48"/>
      <c r="J130" s="48"/>
      <c r="K130" s="48"/>
      <c r="L130" s="50"/>
      <c r="M130" s="48"/>
      <c r="N130" s="48"/>
      <c r="O130" s="118"/>
      <c r="P130" s="118"/>
    </row>
    <row r="131" spans="1:16" x14ac:dyDescent="0.25">
      <c r="A131" s="51">
        <v>120</v>
      </c>
      <c r="B131" s="164" t="s">
        <v>577</v>
      </c>
      <c r="C131" s="194">
        <f t="shared" si="1"/>
        <v>2000</v>
      </c>
      <c r="D131" s="164">
        <v>1</v>
      </c>
      <c r="E131" s="164" t="s">
        <v>82</v>
      </c>
      <c r="F131" s="196">
        <v>2000</v>
      </c>
      <c r="G131" s="48"/>
      <c r="H131" s="50"/>
      <c r="I131" s="48"/>
      <c r="J131" s="48"/>
      <c r="K131" s="48"/>
      <c r="L131" s="50"/>
      <c r="M131" s="48"/>
      <c r="N131" s="48"/>
      <c r="O131" s="118"/>
      <c r="P131" s="118"/>
    </row>
    <row r="132" spans="1:16" x14ac:dyDescent="0.25">
      <c r="A132" s="51">
        <v>121</v>
      </c>
      <c r="B132" s="164" t="s">
        <v>578</v>
      </c>
      <c r="C132" s="194">
        <f t="shared" si="1"/>
        <v>500</v>
      </c>
      <c r="D132" s="164">
        <v>1</v>
      </c>
      <c r="E132" s="164" t="s">
        <v>171</v>
      </c>
      <c r="F132" s="196">
        <v>500</v>
      </c>
      <c r="G132" s="48"/>
      <c r="H132" s="50"/>
      <c r="I132" s="48"/>
      <c r="J132" s="48"/>
      <c r="K132" s="48"/>
      <c r="L132" s="50"/>
      <c r="M132" s="48"/>
      <c r="N132" s="48"/>
      <c r="O132" s="118"/>
      <c r="P132" s="118"/>
    </row>
    <row r="133" spans="1:16" x14ac:dyDescent="0.25">
      <c r="A133" s="51">
        <v>122</v>
      </c>
      <c r="B133" s="164" t="s">
        <v>579</v>
      </c>
      <c r="C133" s="194">
        <f t="shared" si="1"/>
        <v>500</v>
      </c>
      <c r="D133" s="164">
        <v>1</v>
      </c>
      <c r="E133" s="164" t="s">
        <v>171</v>
      </c>
      <c r="F133" s="196">
        <v>500</v>
      </c>
      <c r="G133" s="48"/>
      <c r="H133" s="50"/>
      <c r="I133" s="48"/>
      <c r="J133" s="48"/>
      <c r="K133" s="48"/>
      <c r="L133" s="50"/>
      <c r="M133" s="48"/>
      <c r="N133" s="48"/>
      <c r="O133" s="118"/>
      <c r="P133" s="118"/>
    </row>
    <row r="134" spans="1:16" x14ac:dyDescent="0.25">
      <c r="A134" s="51">
        <v>123</v>
      </c>
      <c r="B134" s="164" t="s">
        <v>580</v>
      </c>
      <c r="C134" s="194">
        <f t="shared" si="1"/>
        <v>10</v>
      </c>
      <c r="D134" s="164">
        <v>100</v>
      </c>
      <c r="E134" s="164" t="s">
        <v>72</v>
      </c>
      <c r="F134" s="196">
        <v>1000</v>
      </c>
      <c r="G134" s="48"/>
      <c r="H134" s="50"/>
      <c r="I134" s="48"/>
      <c r="J134" s="48"/>
      <c r="K134" s="48"/>
      <c r="L134" s="50"/>
      <c r="M134" s="48"/>
      <c r="N134" s="48"/>
      <c r="O134" s="118"/>
      <c r="P134" s="118"/>
    </row>
    <row r="135" spans="1:16" x14ac:dyDescent="0.25">
      <c r="A135" s="51">
        <v>124</v>
      </c>
      <c r="B135" s="164" t="s">
        <v>581</v>
      </c>
      <c r="C135" s="194">
        <f t="shared" si="1"/>
        <v>10</v>
      </c>
      <c r="D135" s="164">
        <v>100</v>
      </c>
      <c r="E135" s="164" t="s">
        <v>72</v>
      </c>
      <c r="F135" s="196">
        <v>1000</v>
      </c>
      <c r="G135" s="48"/>
      <c r="H135" s="50"/>
      <c r="I135" s="48"/>
      <c r="J135" s="48"/>
      <c r="K135" s="48"/>
      <c r="L135" s="50"/>
      <c r="M135" s="48"/>
      <c r="N135" s="48"/>
      <c r="O135" s="118"/>
      <c r="P135" s="118"/>
    </row>
    <row r="136" spans="1:16" x14ac:dyDescent="0.25">
      <c r="A136" s="51">
        <v>125</v>
      </c>
      <c r="B136" s="164" t="s">
        <v>582</v>
      </c>
      <c r="C136" s="194">
        <f t="shared" si="1"/>
        <v>350</v>
      </c>
      <c r="D136" s="164">
        <v>10</v>
      </c>
      <c r="E136" s="164" t="s">
        <v>238</v>
      </c>
      <c r="F136" s="196">
        <v>3500</v>
      </c>
      <c r="G136" s="48"/>
      <c r="H136" s="50"/>
      <c r="I136" s="48"/>
      <c r="J136" s="48"/>
      <c r="K136" s="48"/>
      <c r="L136" s="50"/>
      <c r="M136" s="48"/>
      <c r="N136" s="48"/>
      <c r="O136" s="118"/>
      <c r="P136" s="118"/>
    </row>
    <row r="137" spans="1:16" x14ac:dyDescent="0.25">
      <c r="A137" s="91" t="s">
        <v>19</v>
      </c>
      <c r="B137" s="48"/>
      <c r="C137" s="48"/>
      <c r="D137" s="48"/>
      <c r="E137" s="48"/>
      <c r="F137" s="107">
        <f>SUM(F12:F136)</f>
        <v>1261950</v>
      </c>
      <c r="G137" s="48"/>
      <c r="H137" s="107">
        <f>SUM(H12:H136)</f>
        <v>0</v>
      </c>
      <c r="I137" s="48"/>
      <c r="J137" s="4"/>
      <c r="K137" s="4"/>
      <c r="L137" s="107">
        <f>SUM(L12:L136)</f>
        <v>0</v>
      </c>
      <c r="M137" s="4"/>
      <c r="N137" s="4"/>
    </row>
    <row r="138" spans="1:16" s="8" customForma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spans="1:16" s="8" customFormat="1" x14ac:dyDescent="0.25">
      <c r="A139" s="20" t="s">
        <v>27</v>
      </c>
      <c r="B139" s="6"/>
      <c r="C139" s="6"/>
      <c r="D139" s="6"/>
      <c r="E139" s="6"/>
      <c r="F139" s="6"/>
      <c r="G139" s="6"/>
      <c r="H139" s="7"/>
      <c r="I139" s="7"/>
      <c r="J139" s="7"/>
      <c r="K139" s="7"/>
      <c r="L139" s="7"/>
    </row>
    <row r="140" spans="1:16" s="8" customFormat="1" ht="14.45" customHeight="1" x14ac:dyDescent="0.25">
      <c r="B140" s="7"/>
      <c r="C140" s="7"/>
      <c r="D140" s="7"/>
      <c r="E140" s="7"/>
      <c r="F140" s="7"/>
      <c r="G140" s="7"/>
      <c r="H140" s="15"/>
      <c r="I140" s="7"/>
      <c r="K140"/>
      <c r="L140"/>
      <c r="M140"/>
    </row>
    <row r="141" spans="1:16" s="8" customFormat="1" ht="14.45" customHeight="1" x14ac:dyDescent="0.25">
      <c r="B141" s="7"/>
      <c r="C141" s="7"/>
      <c r="D141" s="7"/>
      <c r="E141" s="7"/>
      <c r="F141" s="7"/>
      <c r="G141" s="7"/>
      <c r="H141" s="15"/>
      <c r="I141" s="7"/>
      <c r="K141"/>
      <c r="L141"/>
      <c r="M141"/>
    </row>
    <row r="142" spans="1:16" s="8" customFormat="1" ht="14.45" customHeight="1" x14ac:dyDescent="0.25">
      <c r="A142" s="219" t="s">
        <v>286</v>
      </c>
      <c r="B142" s="219"/>
      <c r="C142" s="219"/>
      <c r="D142" s="7"/>
      <c r="E142" s="7"/>
      <c r="F142" s="7"/>
      <c r="G142" s="7"/>
      <c r="H142" s="15"/>
      <c r="I142" s="7"/>
      <c r="K142"/>
      <c r="L142"/>
      <c r="M142"/>
    </row>
    <row r="143" spans="1:16" s="8" customFormat="1" x14ac:dyDescent="0.25">
      <c r="A143" s="207" t="s">
        <v>289</v>
      </c>
      <c r="B143" s="207"/>
      <c r="C143" s="207"/>
      <c r="D143" s="7"/>
      <c r="H143" s="7"/>
      <c r="K143"/>
      <c r="L143"/>
      <c r="M143"/>
    </row>
    <row r="144" spans="1:16" s="8" customFormat="1" x14ac:dyDescent="0.25">
      <c r="B144" s="7"/>
      <c r="C144" s="7"/>
      <c r="D144" s="7"/>
      <c r="H144" s="7"/>
      <c r="K144"/>
      <c r="L144"/>
      <c r="M144"/>
    </row>
    <row r="145" s="8" customFormat="1" x14ac:dyDescent="0.25"/>
  </sheetData>
  <sheetProtection password="C1B6" sheet="1" objects="1" scenarios="1"/>
  <mergeCells count="22">
    <mergeCell ref="A142:C142"/>
    <mergeCell ref="G9:N9"/>
    <mergeCell ref="G10:H10"/>
    <mergeCell ref="I10:J10"/>
    <mergeCell ref="K10:L10"/>
    <mergeCell ref="M10:N10"/>
    <mergeCell ref="K7:N7"/>
    <mergeCell ref="A143:C143"/>
    <mergeCell ref="G3:H3"/>
    <mergeCell ref="G4:H4"/>
    <mergeCell ref="A6:D6"/>
    <mergeCell ref="A7:E7"/>
    <mergeCell ref="F7:J7"/>
    <mergeCell ref="A8:E8"/>
    <mergeCell ref="G8:H8"/>
    <mergeCell ref="I8:J8"/>
    <mergeCell ref="K8:N8"/>
    <mergeCell ref="A9:A11"/>
    <mergeCell ref="B9:B11"/>
    <mergeCell ref="C9:C11"/>
    <mergeCell ref="D9:E10"/>
    <mergeCell ref="F9:F11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Normal="100" zoomScaleSheetLayoutView="100" workbookViewId="0">
      <selection activeCell="D3" sqref="D3"/>
    </sheetView>
  </sheetViews>
  <sheetFormatPr defaultRowHeight="15" x14ac:dyDescent="0.25"/>
  <cols>
    <col min="1" max="1" width="10.5703125" style="9" customWidth="1"/>
    <col min="2" max="2" width="37.7109375" style="9" bestFit="1" customWidth="1"/>
    <col min="3" max="3" width="13.5703125" style="9" customWidth="1"/>
    <col min="4" max="4" width="7.5703125" style="148" customWidth="1"/>
    <col min="5" max="5" width="8.85546875" style="9" customWidth="1"/>
    <col min="6" max="6" width="11.42578125" style="9" customWidth="1"/>
    <col min="7" max="7" width="9.140625" style="9"/>
    <col min="8" max="8" width="11.85546875" style="9" customWidth="1"/>
    <col min="9" max="9" width="9.140625" style="9"/>
    <col min="10" max="10" width="11.85546875" style="9" customWidth="1"/>
    <col min="11" max="11" width="9.140625" style="9" customWidth="1"/>
    <col min="12" max="12" width="11.85546875" style="9" customWidth="1"/>
    <col min="13" max="13" width="9.140625" style="9"/>
    <col min="14" max="14" width="11.85546875" style="9" customWidth="1"/>
    <col min="15" max="15" width="9.140625" style="9"/>
  </cols>
  <sheetData>
    <row r="1" spans="1:14" x14ac:dyDescent="0.25">
      <c r="A1" s="13" t="s">
        <v>24</v>
      </c>
      <c r="B1" s="13"/>
      <c r="C1" s="13"/>
    </row>
    <row r="2" spans="1:14" x14ac:dyDescent="0.25">
      <c r="A2" s="13"/>
      <c r="B2" s="13"/>
      <c r="C2" s="13"/>
    </row>
    <row r="3" spans="1:14" x14ac:dyDescent="0.25">
      <c r="G3" s="208" t="s">
        <v>0</v>
      </c>
      <c r="H3" s="208"/>
    </row>
    <row r="4" spans="1:14" x14ac:dyDescent="0.25">
      <c r="G4" s="209" t="s">
        <v>396</v>
      </c>
      <c r="H4" s="209"/>
    </row>
    <row r="6" spans="1:14" ht="14.45" customHeight="1" x14ac:dyDescent="0.25">
      <c r="A6" s="210" t="s">
        <v>244</v>
      </c>
      <c r="B6" s="210"/>
      <c r="C6" s="210"/>
      <c r="D6" s="210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 x14ac:dyDescent="0.25">
      <c r="A7" s="211" t="s">
        <v>1</v>
      </c>
      <c r="B7" s="211"/>
      <c r="C7" s="211"/>
      <c r="D7" s="211"/>
      <c r="E7" s="211"/>
      <c r="F7" s="212" t="s">
        <v>2</v>
      </c>
      <c r="G7" s="212"/>
      <c r="H7" s="212"/>
      <c r="I7" s="212"/>
      <c r="J7" s="212"/>
      <c r="K7" s="213" t="s">
        <v>26</v>
      </c>
      <c r="L7" s="213"/>
      <c r="M7" s="213"/>
      <c r="N7" s="213"/>
    </row>
    <row r="8" spans="1:14" x14ac:dyDescent="0.25">
      <c r="A8" s="213" t="s">
        <v>380</v>
      </c>
      <c r="B8" s="213"/>
      <c r="C8" s="213"/>
      <c r="D8" s="213"/>
      <c r="E8" s="213"/>
      <c r="F8" s="134" t="s">
        <v>3</v>
      </c>
      <c r="G8" s="212" t="s">
        <v>4</v>
      </c>
      <c r="H8" s="212"/>
      <c r="I8" s="212" t="s">
        <v>5</v>
      </c>
      <c r="J8" s="212"/>
      <c r="K8" s="213" t="s">
        <v>6</v>
      </c>
      <c r="L8" s="213"/>
      <c r="M8" s="213"/>
      <c r="N8" s="213"/>
    </row>
    <row r="9" spans="1:14" x14ac:dyDescent="0.25">
      <c r="A9" s="214" t="s">
        <v>7</v>
      </c>
      <c r="B9" s="214" t="s">
        <v>8</v>
      </c>
      <c r="C9" s="214" t="s">
        <v>9</v>
      </c>
      <c r="D9" s="215" t="s">
        <v>10</v>
      </c>
      <c r="E9" s="216"/>
      <c r="F9" s="214" t="s">
        <v>11</v>
      </c>
      <c r="G9" s="212" t="s">
        <v>12</v>
      </c>
      <c r="H9" s="212"/>
      <c r="I9" s="212"/>
      <c r="J9" s="212"/>
      <c r="K9" s="212"/>
      <c r="L9" s="212"/>
      <c r="M9" s="212"/>
      <c r="N9" s="212"/>
    </row>
    <row r="10" spans="1:14" x14ac:dyDescent="0.25">
      <c r="A10" s="214"/>
      <c r="B10" s="214"/>
      <c r="C10" s="214"/>
      <c r="D10" s="217"/>
      <c r="E10" s="218"/>
      <c r="F10" s="214"/>
      <c r="G10" s="214" t="s">
        <v>13</v>
      </c>
      <c r="H10" s="214"/>
      <c r="I10" s="214" t="s">
        <v>14</v>
      </c>
      <c r="J10" s="214"/>
      <c r="K10" s="220" t="s">
        <v>15</v>
      </c>
      <c r="L10" s="220"/>
      <c r="M10" s="212" t="s">
        <v>16</v>
      </c>
      <c r="N10" s="212"/>
    </row>
    <row r="11" spans="1:14" x14ac:dyDescent="0.25">
      <c r="A11" s="214"/>
      <c r="B11" s="214"/>
      <c r="C11" s="214"/>
      <c r="D11" s="135" t="s">
        <v>25</v>
      </c>
      <c r="E11" s="135" t="s">
        <v>8</v>
      </c>
      <c r="F11" s="214"/>
      <c r="G11" s="134" t="s">
        <v>17</v>
      </c>
      <c r="H11" s="135" t="s">
        <v>18</v>
      </c>
      <c r="I11" s="135" t="s">
        <v>17</v>
      </c>
      <c r="J11" s="135" t="s">
        <v>18</v>
      </c>
      <c r="K11" s="135" t="s">
        <v>17</v>
      </c>
      <c r="L11" s="135" t="s">
        <v>18</v>
      </c>
      <c r="M11" s="135" t="s">
        <v>17</v>
      </c>
      <c r="N11" s="135" t="s">
        <v>18</v>
      </c>
    </row>
    <row r="12" spans="1:14" x14ac:dyDescent="0.25">
      <c r="A12" s="47">
        <v>1</v>
      </c>
      <c r="B12" s="83" t="s">
        <v>1205</v>
      </c>
      <c r="C12" s="64">
        <f>SUM(F12/D12)</f>
        <v>252.28</v>
      </c>
      <c r="D12" s="65">
        <v>1</v>
      </c>
      <c r="E12" s="66" t="s">
        <v>238</v>
      </c>
      <c r="F12" s="67">
        <v>252.28</v>
      </c>
      <c r="G12" s="63">
        <v>1</v>
      </c>
      <c r="H12" s="68"/>
      <c r="I12" s="63"/>
      <c r="J12" s="68"/>
      <c r="K12" s="63"/>
      <c r="L12" s="48"/>
      <c r="M12" s="48"/>
      <c r="N12" s="48"/>
    </row>
    <row r="13" spans="1:14" ht="14.45" customHeight="1" x14ac:dyDescent="0.25">
      <c r="A13" s="47">
        <v>2</v>
      </c>
      <c r="B13" s="83" t="s">
        <v>1206</v>
      </c>
      <c r="C13" s="64">
        <f>SUM(F13/D13)</f>
        <v>285.01</v>
      </c>
      <c r="D13" s="65">
        <v>2</v>
      </c>
      <c r="E13" s="66" t="s">
        <v>238</v>
      </c>
      <c r="F13" s="67">
        <v>570.02</v>
      </c>
      <c r="G13" s="63">
        <v>2</v>
      </c>
      <c r="H13" s="68"/>
      <c r="I13" s="63"/>
      <c r="J13" s="68"/>
      <c r="K13" s="63"/>
      <c r="L13" s="48"/>
      <c r="M13" s="48"/>
      <c r="N13" s="48"/>
    </row>
    <row r="14" spans="1:14" ht="14.45" customHeight="1" x14ac:dyDescent="0.25">
      <c r="A14" s="47">
        <v>3</v>
      </c>
      <c r="B14" s="83" t="s">
        <v>644</v>
      </c>
      <c r="C14" s="64">
        <f>SUM(F14/D14)</f>
        <v>528.04</v>
      </c>
      <c r="D14" s="65">
        <v>1</v>
      </c>
      <c r="E14" s="66" t="s">
        <v>79</v>
      </c>
      <c r="F14" s="67">
        <v>528.04</v>
      </c>
      <c r="G14" s="63">
        <v>1</v>
      </c>
      <c r="H14" s="68"/>
      <c r="I14" s="63"/>
      <c r="J14" s="68"/>
      <c r="K14" s="63"/>
      <c r="L14" s="48"/>
      <c r="M14" s="48"/>
      <c r="N14" s="48"/>
    </row>
    <row r="15" spans="1:14" ht="14.45" customHeight="1" x14ac:dyDescent="0.25">
      <c r="A15" s="47">
        <v>4</v>
      </c>
      <c r="B15" s="83" t="s">
        <v>645</v>
      </c>
      <c r="C15" s="64">
        <f>SUM(F15/D15)</f>
        <v>381.54</v>
      </c>
      <c r="D15" s="65">
        <v>1</v>
      </c>
      <c r="E15" s="66" t="s">
        <v>79</v>
      </c>
      <c r="F15" s="67">
        <v>381.54</v>
      </c>
      <c r="G15" s="63">
        <v>1</v>
      </c>
      <c r="H15" s="68"/>
      <c r="I15" s="63"/>
      <c r="J15" s="68"/>
      <c r="K15" s="63"/>
      <c r="L15" s="48"/>
      <c r="M15" s="48"/>
      <c r="N15" s="48"/>
    </row>
    <row r="16" spans="1:14" ht="14.45" customHeight="1" x14ac:dyDescent="0.25">
      <c r="A16" s="47">
        <v>5</v>
      </c>
      <c r="B16" s="83" t="s">
        <v>1207</v>
      </c>
      <c r="C16" s="64">
        <f t="shared" ref="C16:C68" si="0">SUM(F16/D16)</f>
        <v>200</v>
      </c>
      <c r="D16" s="65">
        <v>35</v>
      </c>
      <c r="E16" s="66" t="s">
        <v>76</v>
      </c>
      <c r="F16" s="67">
        <v>7000</v>
      </c>
      <c r="G16" s="63">
        <v>35</v>
      </c>
      <c r="H16" s="68"/>
      <c r="I16" s="63"/>
      <c r="J16" s="68"/>
      <c r="K16" s="63"/>
      <c r="L16" s="48"/>
      <c r="M16" s="48"/>
      <c r="N16" s="48"/>
    </row>
    <row r="17" spans="1:14" ht="14.45" customHeight="1" x14ac:dyDescent="0.25">
      <c r="A17" s="47">
        <v>6</v>
      </c>
      <c r="B17" s="83" t="s">
        <v>1208</v>
      </c>
      <c r="C17" s="64">
        <f t="shared" si="0"/>
        <v>184.74</v>
      </c>
      <c r="D17" s="65">
        <v>2</v>
      </c>
      <c r="E17" s="66" t="s">
        <v>76</v>
      </c>
      <c r="F17" s="67">
        <v>369.48</v>
      </c>
      <c r="G17" s="63">
        <v>2</v>
      </c>
      <c r="H17" s="68"/>
      <c r="I17" s="63"/>
      <c r="J17" s="68"/>
      <c r="K17" s="63"/>
      <c r="L17" s="48"/>
      <c r="M17" s="48"/>
      <c r="N17" s="48"/>
    </row>
    <row r="18" spans="1:14" ht="14.45" customHeight="1" x14ac:dyDescent="0.25">
      <c r="A18" s="47">
        <v>7</v>
      </c>
      <c r="B18" s="83" t="s">
        <v>1209</v>
      </c>
      <c r="C18" s="64">
        <f t="shared" si="0"/>
        <v>6.7799999999999994</v>
      </c>
      <c r="D18" s="65">
        <v>5</v>
      </c>
      <c r="E18" s="71" t="s">
        <v>79</v>
      </c>
      <c r="F18" s="67">
        <v>33.9</v>
      </c>
      <c r="G18" s="63">
        <v>5</v>
      </c>
      <c r="H18" s="68"/>
      <c r="I18" s="71"/>
      <c r="J18" s="71"/>
      <c r="K18" s="63"/>
      <c r="L18" s="48"/>
      <c r="M18" s="48"/>
      <c r="N18" s="48"/>
    </row>
    <row r="19" spans="1:14" ht="14.45" customHeight="1" x14ac:dyDescent="0.25">
      <c r="A19" s="47">
        <v>8</v>
      </c>
      <c r="B19" s="83" t="s">
        <v>1209</v>
      </c>
      <c r="C19" s="64">
        <f t="shared" si="0"/>
        <v>13.76</v>
      </c>
      <c r="D19" s="65">
        <v>5</v>
      </c>
      <c r="E19" s="66" t="s">
        <v>79</v>
      </c>
      <c r="F19" s="67">
        <v>68.8</v>
      </c>
      <c r="G19" s="63">
        <v>5</v>
      </c>
      <c r="H19" s="68"/>
      <c r="I19" s="63"/>
      <c r="J19" s="68"/>
      <c r="K19" s="63"/>
      <c r="L19" s="48"/>
      <c r="M19" s="48"/>
      <c r="N19" s="48"/>
    </row>
    <row r="20" spans="1:14" ht="14.45" customHeight="1" x14ac:dyDescent="0.25">
      <c r="A20" s="47">
        <v>9</v>
      </c>
      <c r="B20" s="83" t="s">
        <v>1210</v>
      </c>
      <c r="C20" s="64">
        <f t="shared" si="0"/>
        <v>78.08</v>
      </c>
      <c r="D20" s="65">
        <v>2</v>
      </c>
      <c r="E20" s="71" t="s">
        <v>72</v>
      </c>
      <c r="F20" s="67">
        <v>156.16</v>
      </c>
      <c r="G20" s="63">
        <v>2</v>
      </c>
      <c r="H20" s="68"/>
      <c r="I20" s="71"/>
      <c r="J20" s="71"/>
      <c r="K20" s="63"/>
      <c r="L20" s="48"/>
      <c r="M20" s="48"/>
      <c r="N20" s="48"/>
    </row>
    <row r="21" spans="1:14" ht="14.45" customHeight="1" x14ac:dyDescent="0.25">
      <c r="A21" s="47">
        <v>10</v>
      </c>
      <c r="B21" s="83" t="s">
        <v>1211</v>
      </c>
      <c r="C21" s="64">
        <f t="shared" si="0"/>
        <v>281.95999999999998</v>
      </c>
      <c r="D21" s="65">
        <v>2</v>
      </c>
      <c r="E21" s="71" t="s">
        <v>72</v>
      </c>
      <c r="F21" s="67">
        <v>563.91999999999996</v>
      </c>
      <c r="G21" s="63">
        <v>2</v>
      </c>
      <c r="H21" s="68"/>
      <c r="I21" s="63"/>
      <c r="J21" s="68"/>
      <c r="K21" s="63"/>
      <c r="L21" s="48"/>
      <c r="M21" s="48"/>
      <c r="N21" s="48"/>
    </row>
    <row r="22" spans="1:14" ht="14.45" customHeight="1" x14ac:dyDescent="0.25">
      <c r="A22" s="47">
        <v>11</v>
      </c>
      <c r="B22" s="83" t="s">
        <v>1047</v>
      </c>
      <c r="C22" s="64">
        <f t="shared" si="0"/>
        <v>17.37</v>
      </c>
      <c r="D22" s="65">
        <v>2</v>
      </c>
      <c r="E22" s="71" t="s">
        <v>72</v>
      </c>
      <c r="F22" s="67">
        <v>34.74</v>
      </c>
      <c r="G22" s="63">
        <v>2</v>
      </c>
      <c r="H22" s="68"/>
      <c r="I22" s="63"/>
      <c r="J22" s="68"/>
      <c r="K22" s="63"/>
      <c r="L22" s="48"/>
      <c r="M22" s="48"/>
      <c r="N22" s="48"/>
    </row>
    <row r="23" spans="1:14" ht="14.45" customHeight="1" x14ac:dyDescent="0.25">
      <c r="A23" s="47">
        <v>12</v>
      </c>
      <c r="B23" s="83" t="s">
        <v>1048</v>
      </c>
      <c r="C23" s="64">
        <f t="shared" si="0"/>
        <v>27.03</v>
      </c>
      <c r="D23" s="65">
        <v>2</v>
      </c>
      <c r="E23" s="71" t="s">
        <v>72</v>
      </c>
      <c r="F23" s="67">
        <v>54.06</v>
      </c>
      <c r="G23" s="63">
        <v>2</v>
      </c>
      <c r="H23" s="68"/>
      <c r="I23" s="63"/>
      <c r="J23" s="68"/>
      <c r="K23" s="63"/>
      <c r="L23" s="48"/>
      <c r="M23" s="48"/>
      <c r="N23" s="48"/>
    </row>
    <row r="24" spans="1:14" ht="14.45" customHeight="1" x14ac:dyDescent="0.25">
      <c r="A24" s="47">
        <v>13</v>
      </c>
      <c r="B24" s="84" t="s">
        <v>1212</v>
      </c>
      <c r="C24" s="64">
        <f t="shared" si="0"/>
        <v>56.18</v>
      </c>
      <c r="D24" s="65">
        <v>2</v>
      </c>
      <c r="E24" s="71" t="s">
        <v>72</v>
      </c>
      <c r="F24" s="67">
        <v>112.36</v>
      </c>
      <c r="G24" s="63">
        <v>2</v>
      </c>
      <c r="H24" s="68"/>
      <c r="I24" s="63"/>
      <c r="J24" s="68"/>
      <c r="K24" s="63"/>
      <c r="L24" s="48"/>
      <c r="M24" s="48"/>
      <c r="N24" s="48"/>
    </row>
    <row r="25" spans="1:14" ht="14.45" customHeight="1" x14ac:dyDescent="0.25">
      <c r="A25" s="47">
        <v>14</v>
      </c>
      <c r="B25" s="84" t="s">
        <v>1213</v>
      </c>
      <c r="C25" s="64">
        <f t="shared" si="0"/>
        <v>17.89</v>
      </c>
      <c r="D25" s="65">
        <v>30</v>
      </c>
      <c r="E25" s="71" t="s">
        <v>72</v>
      </c>
      <c r="F25" s="67">
        <v>536.70000000000005</v>
      </c>
      <c r="G25" s="63">
        <v>30</v>
      </c>
      <c r="H25" s="68"/>
      <c r="I25" s="63"/>
      <c r="J25" s="68"/>
      <c r="K25" s="63"/>
      <c r="L25" s="48"/>
      <c r="M25" s="48"/>
      <c r="N25" s="48"/>
    </row>
    <row r="26" spans="1:14" ht="14.45" customHeight="1" x14ac:dyDescent="0.25">
      <c r="A26" s="47">
        <v>15</v>
      </c>
      <c r="B26" s="84" t="s">
        <v>1214</v>
      </c>
      <c r="C26" s="64">
        <f t="shared" si="0"/>
        <v>35.28</v>
      </c>
      <c r="D26" s="65">
        <v>30</v>
      </c>
      <c r="E26" s="71" t="s">
        <v>72</v>
      </c>
      <c r="F26" s="67">
        <v>1058.4000000000001</v>
      </c>
      <c r="G26" s="63">
        <v>30</v>
      </c>
      <c r="H26" s="68"/>
      <c r="I26" s="63"/>
      <c r="J26" s="68"/>
      <c r="K26" s="63"/>
      <c r="L26" s="48"/>
      <c r="M26" s="48"/>
      <c r="N26" s="48"/>
    </row>
    <row r="27" spans="1:14" ht="14.45" customHeight="1" x14ac:dyDescent="0.25">
      <c r="A27" s="47">
        <v>16</v>
      </c>
      <c r="B27" s="84" t="s">
        <v>1215</v>
      </c>
      <c r="C27" s="64">
        <f t="shared" si="0"/>
        <v>20.440000000000001</v>
      </c>
      <c r="D27" s="65">
        <v>5</v>
      </c>
      <c r="E27" s="71" t="s">
        <v>79</v>
      </c>
      <c r="F27" s="67">
        <v>102.2</v>
      </c>
      <c r="G27" s="63">
        <v>5</v>
      </c>
      <c r="H27" s="68"/>
      <c r="I27" s="63"/>
      <c r="J27" s="68"/>
      <c r="K27" s="63"/>
      <c r="L27" s="48"/>
      <c r="M27" s="48"/>
      <c r="N27" s="48"/>
    </row>
    <row r="28" spans="1:14" x14ac:dyDescent="0.25">
      <c r="A28" s="47">
        <v>17</v>
      </c>
      <c r="B28" s="83" t="s">
        <v>1216</v>
      </c>
      <c r="C28" s="64">
        <f t="shared" si="0"/>
        <v>37.97</v>
      </c>
      <c r="D28" s="65">
        <v>9</v>
      </c>
      <c r="E28" s="66" t="s">
        <v>82</v>
      </c>
      <c r="F28" s="67">
        <v>341.73</v>
      </c>
      <c r="G28" s="63">
        <v>9</v>
      </c>
      <c r="H28" s="68"/>
      <c r="I28" s="63"/>
      <c r="J28" s="68"/>
      <c r="K28" s="63"/>
      <c r="L28" s="48"/>
      <c r="M28" s="48"/>
      <c r="N28" s="48"/>
    </row>
    <row r="29" spans="1:14" x14ac:dyDescent="0.25">
      <c r="A29" s="47">
        <v>18</v>
      </c>
      <c r="B29" s="83" t="s">
        <v>804</v>
      </c>
      <c r="C29" s="64">
        <f t="shared" si="0"/>
        <v>21.19</v>
      </c>
      <c r="D29" s="65">
        <v>1</v>
      </c>
      <c r="E29" s="66" t="s">
        <v>1082</v>
      </c>
      <c r="F29" s="67">
        <v>21.19</v>
      </c>
      <c r="G29" s="63">
        <v>1</v>
      </c>
      <c r="H29" s="68"/>
      <c r="I29" s="63"/>
      <c r="J29" s="68"/>
      <c r="K29" s="63"/>
      <c r="L29" s="48"/>
      <c r="M29" s="48"/>
      <c r="N29" s="48"/>
    </row>
    <row r="30" spans="1:14" x14ac:dyDescent="0.25">
      <c r="A30" s="47">
        <v>19</v>
      </c>
      <c r="B30" s="83" t="s">
        <v>1217</v>
      </c>
      <c r="C30" s="64">
        <f t="shared" si="0"/>
        <v>50.35</v>
      </c>
      <c r="D30" s="65">
        <v>1</v>
      </c>
      <c r="E30" s="66" t="s">
        <v>1218</v>
      </c>
      <c r="F30" s="67">
        <v>50.35</v>
      </c>
      <c r="G30" s="63">
        <v>1</v>
      </c>
      <c r="H30" s="68"/>
      <c r="I30" s="63"/>
      <c r="J30" s="68"/>
      <c r="K30" s="63"/>
      <c r="L30" s="48"/>
      <c r="M30" s="48"/>
      <c r="N30" s="48"/>
    </row>
    <row r="31" spans="1:14" x14ac:dyDescent="0.25">
      <c r="A31" s="47">
        <v>20</v>
      </c>
      <c r="B31" s="84" t="s">
        <v>1219</v>
      </c>
      <c r="C31" s="64">
        <f t="shared" si="0"/>
        <v>69.8</v>
      </c>
      <c r="D31" s="65">
        <v>11</v>
      </c>
      <c r="E31" s="66" t="s">
        <v>238</v>
      </c>
      <c r="F31" s="67">
        <v>767.8</v>
      </c>
      <c r="G31" s="63">
        <v>11</v>
      </c>
      <c r="H31" s="68"/>
      <c r="I31" s="63"/>
      <c r="J31" s="68"/>
      <c r="K31" s="63"/>
      <c r="L31" s="48"/>
      <c r="M31" s="48"/>
      <c r="N31" s="48"/>
    </row>
    <row r="32" spans="1:14" x14ac:dyDescent="0.25">
      <c r="A32" s="47">
        <v>21</v>
      </c>
      <c r="B32" s="84" t="s">
        <v>1220</v>
      </c>
      <c r="C32" s="64">
        <f t="shared" si="0"/>
        <v>38.15</v>
      </c>
      <c r="D32" s="65">
        <v>4</v>
      </c>
      <c r="E32" s="66" t="s">
        <v>1221</v>
      </c>
      <c r="F32" s="67">
        <v>152.6</v>
      </c>
      <c r="G32" s="63">
        <v>4</v>
      </c>
      <c r="H32" s="68"/>
      <c r="I32" s="63"/>
      <c r="J32" s="68"/>
      <c r="K32" s="63"/>
      <c r="L32" s="48"/>
      <c r="M32" s="48"/>
      <c r="N32" s="48"/>
    </row>
    <row r="33" spans="1:14" x14ac:dyDescent="0.25">
      <c r="A33" s="47">
        <v>22</v>
      </c>
      <c r="B33" s="84" t="s">
        <v>1222</v>
      </c>
      <c r="C33" s="64">
        <f t="shared" si="0"/>
        <v>23.92</v>
      </c>
      <c r="D33" s="65">
        <v>2</v>
      </c>
      <c r="E33" s="71" t="s">
        <v>72</v>
      </c>
      <c r="F33" s="67">
        <v>47.84</v>
      </c>
      <c r="G33" s="63">
        <v>1</v>
      </c>
      <c r="H33" s="68"/>
      <c r="I33" s="71"/>
      <c r="J33" s="71"/>
      <c r="K33" s="63"/>
      <c r="L33" s="48"/>
      <c r="M33" s="48"/>
      <c r="N33" s="48"/>
    </row>
    <row r="34" spans="1:14" x14ac:dyDescent="0.25">
      <c r="A34" s="47">
        <v>23</v>
      </c>
      <c r="B34" s="84" t="s">
        <v>670</v>
      </c>
      <c r="C34" s="64">
        <f t="shared" si="0"/>
        <v>132.5</v>
      </c>
      <c r="D34" s="65">
        <v>2</v>
      </c>
      <c r="E34" s="71" t="s">
        <v>72</v>
      </c>
      <c r="F34" s="67">
        <v>265</v>
      </c>
      <c r="G34" s="63">
        <v>1</v>
      </c>
      <c r="H34" s="68"/>
      <c r="I34" s="71"/>
      <c r="J34" s="71"/>
      <c r="K34" s="63"/>
      <c r="L34" s="48"/>
      <c r="M34" s="48"/>
      <c r="N34" s="48"/>
    </row>
    <row r="35" spans="1:14" x14ac:dyDescent="0.25">
      <c r="A35" s="47">
        <v>24</v>
      </c>
      <c r="B35" s="84" t="s">
        <v>1223</v>
      </c>
      <c r="C35" s="70">
        <f t="shared" si="0"/>
        <v>243</v>
      </c>
      <c r="D35" s="65">
        <v>30</v>
      </c>
      <c r="E35" s="71"/>
      <c r="F35" s="67">
        <v>7290</v>
      </c>
      <c r="G35" s="63">
        <v>5</v>
      </c>
      <c r="H35" s="68"/>
      <c r="I35" s="71">
        <v>25</v>
      </c>
      <c r="J35" s="71"/>
      <c r="K35" s="63"/>
      <c r="L35" s="48"/>
      <c r="M35" s="48"/>
      <c r="N35" s="48"/>
    </row>
    <row r="36" spans="1:14" x14ac:dyDescent="0.25">
      <c r="A36" s="47">
        <v>25</v>
      </c>
      <c r="B36" s="84" t="s">
        <v>1224</v>
      </c>
      <c r="C36" s="73">
        <f t="shared" si="0"/>
        <v>112</v>
      </c>
      <c r="D36" s="65">
        <v>12</v>
      </c>
      <c r="E36" s="66"/>
      <c r="F36" s="67">
        <v>1344</v>
      </c>
      <c r="G36" s="63">
        <v>12</v>
      </c>
      <c r="H36" s="68"/>
      <c r="I36" s="63"/>
      <c r="J36" s="68"/>
      <c r="K36" s="63"/>
      <c r="L36" s="48"/>
      <c r="M36" s="48"/>
      <c r="N36" s="48"/>
    </row>
    <row r="37" spans="1:14" x14ac:dyDescent="0.25">
      <c r="A37" s="47">
        <v>26</v>
      </c>
      <c r="B37" s="84" t="s">
        <v>1225</v>
      </c>
      <c r="C37" s="73">
        <f t="shared" si="0"/>
        <v>10</v>
      </c>
      <c r="D37" s="65">
        <v>50</v>
      </c>
      <c r="E37" s="66"/>
      <c r="F37" s="67">
        <v>500</v>
      </c>
      <c r="G37" s="63">
        <v>50</v>
      </c>
      <c r="H37" s="68"/>
      <c r="I37" s="63"/>
      <c r="J37" s="68"/>
      <c r="K37" s="63"/>
      <c r="L37" s="48"/>
      <c r="M37" s="48"/>
      <c r="N37" s="48"/>
    </row>
    <row r="38" spans="1:14" x14ac:dyDescent="0.25">
      <c r="A38" s="47">
        <v>27</v>
      </c>
      <c r="B38" s="84" t="s">
        <v>1226</v>
      </c>
      <c r="C38" s="73">
        <f t="shared" si="0"/>
        <v>52</v>
      </c>
      <c r="D38" s="65">
        <v>2</v>
      </c>
      <c r="E38" s="66"/>
      <c r="F38" s="67">
        <v>104</v>
      </c>
      <c r="G38" s="63"/>
      <c r="H38" s="68"/>
      <c r="I38" s="63">
        <v>2</v>
      </c>
      <c r="J38" s="68"/>
      <c r="K38" s="63"/>
      <c r="L38" s="48"/>
      <c r="M38" s="48"/>
      <c r="N38" s="48"/>
    </row>
    <row r="39" spans="1:14" x14ac:dyDescent="0.25">
      <c r="A39" s="47">
        <v>28</v>
      </c>
      <c r="B39" s="85" t="s">
        <v>1227</v>
      </c>
      <c r="C39" s="73">
        <f t="shared" si="0"/>
        <v>750</v>
      </c>
      <c r="D39" s="65">
        <v>1</v>
      </c>
      <c r="E39" s="75"/>
      <c r="F39" s="67">
        <v>750</v>
      </c>
      <c r="G39" s="63"/>
      <c r="H39" s="68"/>
      <c r="I39" s="63">
        <v>1</v>
      </c>
      <c r="J39" s="68"/>
      <c r="K39" s="63"/>
      <c r="L39" s="48"/>
      <c r="M39" s="48"/>
      <c r="N39" s="48"/>
    </row>
    <row r="40" spans="1:14" x14ac:dyDescent="0.25">
      <c r="A40" s="47">
        <v>29</v>
      </c>
      <c r="B40" s="85" t="s">
        <v>1228</v>
      </c>
      <c r="C40" s="73">
        <f t="shared" si="0"/>
        <v>750</v>
      </c>
      <c r="D40" s="65">
        <v>1</v>
      </c>
      <c r="E40" s="71"/>
      <c r="F40" s="67">
        <v>750</v>
      </c>
      <c r="G40" s="63"/>
      <c r="H40" s="68"/>
      <c r="I40" s="63">
        <v>1</v>
      </c>
      <c r="J40" s="68"/>
      <c r="K40" s="63"/>
      <c r="L40" s="48"/>
      <c r="M40" s="48"/>
      <c r="N40" s="48"/>
    </row>
    <row r="41" spans="1:14" x14ac:dyDescent="0.25">
      <c r="A41" s="47">
        <v>30</v>
      </c>
      <c r="B41" s="85" t="s">
        <v>1229</v>
      </c>
      <c r="C41" s="73">
        <f t="shared" si="0"/>
        <v>750</v>
      </c>
      <c r="D41" s="65">
        <v>1</v>
      </c>
      <c r="E41" s="71"/>
      <c r="F41" s="67">
        <v>750</v>
      </c>
      <c r="G41" s="63"/>
      <c r="H41" s="68"/>
      <c r="I41" s="63">
        <v>1</v>
      </c>
      <c r="J41" s="71"/>
      <c r="K41" s="63"/>
      <c r="L41" s="48"/>
      <c r="M41" s="48"/>
      <c r="N41" s="48"/>
    </row>
    <row r="42" spans="1:14" x14ac:dyDescent="0.25">
      <c r="A42" s="47">
        <v>31</v>
      </c>
      <c r="B42" s="85" t="s">
        <v>1230</v>
      </c>
      <c r="C42" s="73">
        <f t="shared" si="0"/>
        <v>750</v>
      </c>
      <c r="D42" s="65">
        <v>1</v>
      </c>
      <c r="E42" s="71"/>
      <c r="F42" s="67">
        <v>750</v>
      </c>
      <c r="G42" s="63"/>
      <c r="H42" s="68"/>
      <c r="I42" s="63">
        <v>1</v>
      </c>
      <c r="J42" s="71"/>
      <c r="K42" s="63"/>
      <c r="L42" s="48"/>
      <c r="M42" s="48"/>
      <c r="N42" s="48"/>
    </row>
    <row r="43" spans="1:14" x14ac:dyDescent="0.25">
      <c r="A43" s="47">
        <v>32</v>
      </c>
      <c r="B43" s="84" t="s">
        <v>1231</v>
      </c>
      <c r="C43" s="73">
        <f t="shared" si="0"/>
        <v>750</v>
      </c>
      <c r="D43" s="65">
        <v>1</v>
      </c>
      <c r="E43" s="71"/>
      <c r="F43" s="67">
        <v>750</v>
      </c>
      <c r="G43" s="63"/>
      <c r="H43" s="68"/>
      <c r="I43" s="63">
        <v>1</v>
      </c>
      <c r="J43" s="68"/>
      <c r="K43" s="63"/>
      <c r="L43" s="48"/>
      <c r="M43" s="48"/>
      <c r="N43" s="48"/>
    </row>
    <row r="44" spans="1:14" x14ac:dyDescent="0.25">
      <c r="A44" s="47">
        <v>33</v>
      </c>
      <c r="B44" s="84" t="s">
        <v>1232</v>
      </c>
      <c r="C44" s="73">
        <f t="shared" si="0"/>
        <v>750</v>
      </c>
      <c r="D44" s="65">
        <v>1</v>
      </c>
      <c r="E44" s="66"/>
      <c r="F44" s="67">
        <v>750</v>
      </c>
      <c r="G44" s="63"/>
      <c r="H44" s="68"/>
      <c r="I44" s="63">
        <v>1</v>
      </c>
      <c r="J44" s="68"/>
      <c r="K44" s="63"/>
      <c r="L44" s="48"/>
      <c r="M44" s="48"/>
      <c r="N44" s="48"/>
    </row>
    <row r="45" spans="1:14" x14ac:dyDescent="0.25">
      <c r="A45" s="47">
        <v>34</v>
      </c>
      <c r="B45" s="84" t="s">
        <v>1233</v>
      </c>
      <c r="C45" s="73">
        <f t="shared" si="0"/>
        <v>750</v>
      </c>
      <c r="D45" s="65">
        <v>1</v>
      </c>
      <c r="E45" s="66"/>
      <c r="F45" s="67">
        <v>750</v>
      </c>
      <c r="G45" s="63"/>
      <c r="H45" s="68"/>
      <c r="I45" s="63">
        <v>1</v>
      </c>
      <c r="J45" s="68"/>
      <c r="K45" s="63"/>
      <c r="L45" s="48"/>
      <c r="M45" s="48"/>
      <c r="N45" s="48"/>
    </row>
    <row r="46" spans="1:14" x14ac:dyDescent="0.25">
      <c r="A46" s="47">
        <v>35</v>
      </c>
      <c r="B46" s="84" t="s">
        <v>1234</v>
      </c>
      <c r="C46" s="73">
        <f t="shared" si="0"/>
        <v>750</v>
      </c>
      <c r="D46" s="65">
        <v>1</v>
      </c>
      <c r="E46" s="66"/>
      <c r="F46" s="67">
        <v>750</v>
      </c>
      <c r="G46" s="63"/>
      <c r="H46" s="68"/>
      <c r="I46" s="63">
        <v>1</v>
      </c>
      <c r="J46" s="68"/>
      <c r="K46" s="63"/>
      <c r="L46" s="48"/>
      <c r="M46" s="48"/>
      <c r="N46" s="48"/>
    </row>
    <row r="47" spans="1:14" x14ac:dyDescent="0.25">
      <c r="A47" s="47">
        <v>36</v>
      </c>
      <c r="B47" s="84" t="s">
        <v>1235</v>
      </c>
      <c r="C47" s="73">
        <f t="shared" si="0"/>
        <v>478</v>
      </c>
      <c r="D47" s="65">
        <v>1</v>
      </c>
      <c r="E47" s="66"/>
      <c r="F47" s="67">
        <v>478</v>
      </c>
      <c r="G47" s="63">
        <v>1</v>
      </c>
      <c r="H47" s="68"/>
      <c r="I47" s="71"/>
      <c r="J47" s="71"/>
      <c r="K47" s="63"/>
      <c r="L47" s="48"/>
      <c r="M47" s="48"/>
      <c r="N47" s="48"/>
    </row>
    <row r="48" spans="1:14" x14ac:dyDescent="0.25">
      <c r="A48" s="47">
        <v>37</v>
      </c>
      <c r="B48" s="84" t="s">
        <v>1236</v>
      </c>
      <c r="C48" s="73">
        <f t="shared" si="0"/>
        <v>350</v>
      </c>
      <c r="D48" s="65">
        <v>25</v>
      </c>
      <c r="E48" s="66"/>
      <c r="F48" s="67">
        <v>8750</v>
      </c>
      <c r="G48" s="63">
        <v>5</v>
      </c>
      <c r="H48" s="68"/>
      <c r="I48" s="71">
        <v>20</v>
      </c>
      <c r="J48" s="71"/>
      <c r="K48" s="63"/>
      <c r="L48" s="48"/>
      <c r="M48" s="48"/>
      <c r="N48" s="48"/>
    </row>
    <row r="49" spans="1:14" x14ac:dyDescent="0.25">
      <c r="A49" s="47">
        <v>38</v>
      </c>
      <c r="B49" s="84" t="s">
        <v>1237</v>
      </c>
      <c r="C49" s="73">
        <f t="shared" si="0"/>
        <v>250</v>
      </c>
      <c r="D49" s="65">
        <v>5</v>
      </c>
      <c r="E49" s="66"/>
      <c r="F49" s="67">
        <v>1250</v>
      </c>
      <c r="G49" s="63">
        <v>2</v>
      </c>
      <c r="H49" s="68"/>
      <c r="I49" s="71">
        <v>3</v>
      </c>
      <c r="J49" s="71"/>
      <c r="K49" s="63"/>
      <c r="L49" s="48"/>
      <c r="M49" s="48"/>
      <c r="N49" s="48"/>
    </row>
    <row r="50" spans="1:14" x14ac:dyDescent="0.25">
      <c r="A50" s="47">
        <v>39</v>
      </c>
      <c r="B50" s="84" t="s">
        <v>1238</v>
      </c>
      <c r="C50" s="73">
        <f>SUM(F50/D50)</f>
        <v>165</v>
      </c>
      <c r="D50" s="65">
        <v>10</v>
      </c>
      <c r="E50" s="66"/>
      <c r="F50" s="67">
        <v>1650</v>
      </c>
      <c r="G50" s="63">
        <v>4</v>
      </c>
      <c r="H50" s="68"/>
      <c r="I50" s="71">
        <v>6</v>
      </c>
      <c r="J50" s="71"/>
      <c r="K50" s="63"/>
      <c r="L50" s="48"/>
      <c r="M50" s="48"/>
      <c r="N50" s="48"/>
    </row>
    <row r="51" spans="1:14" x14ac:dyDescent="0.25">
      <c r="A51" s="47">
        <v>40</v>
      </c>
      <c r="B51" s="84" t="s">
        <v>1239</v>
      </c>
      <c r="C51" s="73">
        <f t="shared" si="0"/>
        <v>98</v>
      </c>
      <c r="D51" s="65">
        <v>1</v>
      </c>
      <c r="E51" s="66"/>
      <c r="F51" s="67">
        <v>98</v>
      </c>
      <c r="G51" s="63">
        <v>1</v>
      </c>
      <c r="H51" s="68"/>
      <c r="I51" s="71"/>
      <c r="J51" s="71"/>
      <c r="K51" s="63"/>
      <c r="L51" s="48"/>
      <c r="M51" s="48"/>
      <c r="N51" s="48"/>
    </row>
    <row r="52" spans="1:14" x14ac:dyDescent="0.25">
      <c r="A52" s="47">
        <v>41</v>
      </c>
      <c r="B52" s="84" t="s">
        <v>1240</v>
      </c>
      <c r="C52" s="73">
        <f t="shared" si="0"/>
        <v>95</v>
      </c>
      <c r="D52" s="65">
        <v>2</v>
      </c>
      <c r="E52" s="66"/>
      <c r="F52" s="67">
        <v>190</v>
      </c>
      <c r="G52" s="63"/>
      <c r="H52" s="68"/>
      <c r="I52" s="71">
        <v>2</v>
      </c>
      <c r="J52" s="71"/>
      <c r="K52" s="63"/>
      <c r="L52" s="48"/>
      <c r="M52" s="48"/>
      <c r="N52" s="48"/>
    </row>
    <row r="53" spans="1:14" x14ac:dyDescent="0.25">
      <c r="A53" s="47">
        <v>42</v>
      </c>
      <c r="B53" s="85" t="s">
        <v>1241</v>
      </c>
      <c r="C53" s="73">
        <f t="shared" si="0"/>
        <v>64</v>
      </c>
      <c r="D53" s="65">
        <v>5</v>
      </c>
      <c r="E53" s="66"/>
      <c r="F53" s="67">
        <v>320</v>
      </c>
      <c r="G53" s="63"/>
      <c r="H53" s="68"/>
      <c r="I53" s="71">
        <v>5</v>
      </c>
      <c r="J53" s="71"/>
      <c r="K53" s="63"/>
      <c r="L53" s="48"/>
      <c r="M53" s="48"/>
      <c r="N53" s="48"/>
    </row>
    <row r="54" spans="1:14" x14ac:dyDescent="0.25">
      <c r="A54" s="47">
        <v>43</v>
      </c>
      <c r="B54" s="84" t="s">
        <v>1242</v>
      </c>
      <c r="C54" s="73">
        <f t="shared" si="0"/>
        <v>124</v>
      </c>
      <c r="D54" s="65">
        <v>5</v>
      </c>
      <c r="E54" s="71"/>
      <c r="F54" s="67">
        <v>620</v>
      </c>
      <c r="G54" s="63">
        <v>5</v>
      </c>
      <c r="H54" s="68"/>
      <c r="I54" s="63"/>
      <c r="J54" s="68"/>
      <c r="K54" s="63"/>
      <c r="L54" s="48"/>
      <c r="M54" s="48"/>
      <c r="N54" s="48"/>
    </row>
    <row r="55" spans="1:14" x14ac:dyDescent="0.25">
      <c r="A55" s="47">
        <v>44</v>
      </c>
      <c r="B55" s="84" t="s">
        <v>1243</v>
      </c>
      <c r="C55" s="73">
        <f t="shared" si="0"/>
        <v>12</v>
      </c>
      <c r="D55" s="65">
        <v>4</v>
      </c>
      <c r="E55" s="66"/>
      <c r="F55" s="67">
        <v>48</v>
      </c>
      <c r="G55" s="63">
        <v>4</v>
      </c>
      <c r="H55" s="68"/>
      <c r="I55" s="63"/>
      <c r="J55" s="68"/>
      <c r="K55" s="63"/>
      <c r="L55" s="48"/>
      <c r="M55" s="48"/>
      <c r="N55" s="48"/>
    </row>
    <row r="56" spans="1:14" x14ac:dyDescent="0.25">
      <c r="A56" s="47">
        <v>45</v>
      </c>
      <c r="B56" s="84" t="s">
        <v>1244</v>
      </c>
      <c r="C56" s="73">
        <f>SUM(F56/D56)</f>
        <v>62</v>
      </c>
      <c r="D56" s="65">
        <v>2</v>
      </c>
      <c r="E56" s="66"/>
      <c r="F56" s="67">
        <v>124</v>
      </c>
      <c r="G56" s="63">
        <v>1</v>
      </c>
      <c r="H56" s="68"/>
      <c r="I56" s="63">
        <v>1</v>
      </c>
      <c r="J56" s="68"/>
      <c r="K56" s="63"/>
      <c r="L56" s="48"/>
      <c r="M56" s="48"/>
      <c r="N56" s="48"/>
    </row>
    <row r="57" spans="1:14" x14ac:dyDescent="0.25">
      <c r="A57" s="47">
        <v>46</v>
      </c>
      <c r="B57" s="84" t="s">
        <v>1245</v>
      </c>
      <c r="C57" s="73">
        <f t="shared" si="0"/>
        <v>350</v>
      </c>
      <c r="D57" s="65">
        <v>1</v>
      </c>
      <c r="E57" s="66"/>
      <c r="F57" s="67">
        <v>350</v>
      </c>
      <c r="G57" s="63"/>
      <c r="H57" s="68"/>
      <c r="I57" s="63">
        <v>1</v>
      </c>
      <c r="J57" s="68"/>
      <c r="K57" s="63"/>
      <c r="L57" s="48"/>
      <c r="M57" s="48"/>
      <c r="N57" s="48"/>
    </row>
    <row r="58" spans="1:14" x14ac:dyDescent="0.25">
      <c r="A58" s="47">
        <v>47</v>
      </c>
      <c r="B58" s="87" t="s">
        <v>1246</v>
      </c>
      <c r="C58" s="73">
        <f t="shared" si="0"/>
        <v>450</v>
      </c>
      <c r="D58" s="65">
        <v>4</v>
      </c>
      <c r="E58" s="80"/>
      <c r="F58" s="67">
        <v>1800</v>
      </c>
      <c r="G58" s="81"/>
      <c r="H58" s="68"/>
      <c r="I58" s="81">
        <v>4</v>
      </c>
      <c r="J58" s="68"/>
      <c r="K58" s="81"/>
      <c r="L58" s="48"/>
      <c r="M58" s="48"/>
      <c r="N58" s="48"/>
    </row>
    <row r="59" spans="1:14" x14ac:dyDescent="0.25">
      <c r="A59" s="47">
        <v>48</v>
      </c>
      <c r="B59" s="87" t="s">
        <v>1247</v>
      </c>
      <c r="C59" s="73">
        <f t="shared" si="0"/>
        <v>125</v>
      </c>
      <c r="D59" s="65">
        <v>9</v>
      </c>
      <c r="E59" s="80"/>
      <c r="F59" s="67">
        <v>1125</v>
      </c>
      <c r="G59" s="81"/>
      <c r="H59" s="68"/>
      <c r="I59" s="81">
        <v>9</v>
      </c>
      <c r="J59" s="68"/>
      <c r="K59" s="81"/>
      <c r="L59" s="48"/>
      <c r="M59" s="48"/>
      <c r="N59" s="48"/>
    </row>
    <row r="60" spans="1:14" x14ac:dyDescent="0.25">
      <c r="A60" s="47">
        <v>49</v>
      </c>
      <c r="B60" s="87" t="s">
        <v>1248</v>
      </c>
      <c r="C60" s="73">
        <f t="shared" si="0"/>
        <v>26</v>
      </c>
      <c r="D60" s="65">
        <v>10</v>
      </c>
      <c r="E60" s="80"/>
      <c r="F60" s="67">
        <v>260</v>
      </c>
      <c r="G60" s="81">
        <v>1</v>
      </c>
      <c r="H60" s="68"/>
      <c r="I60" s="81">
        <v>9</v>
      </c>
      <c r="J60" s="68"/>
      <c r="K60" s="81"/>
      <c r="L60" s="48"/>
      <c r="M60" s="48"/>
      <c r="N60" s="48"/>
    </row>
    <row r="61" spans="1:14" x14ac:dyDescent="0.25">
      <c r="A61" s="47">
        <v>50</v>
      </c>
      <c r="B61" s="87" t="s">
        <v>1249</v>
      </c>
      <c r="C61" s="73">
        <f t="shared" si="0"/>
        <v>50</v>
      </c>
      <c r="D61" s="65">
        <v>5</v>
      </c>
      <c r="E61" s="80"/>
      <c r="F61" s="67">
        <v>250</v>
      </c>
      <c r="G61" s="81">
        <v>5</v>
      </c>
      <c r="H61" s="68"/>
      <c r="I61" s="81"/>
      <c r="J61" s="68"/>
      <c r="K61" s="81"/>
      <c r="L61" s="48"/>
      <c r="M61" s="48"/>
      <c r="N61" s="48"/>
    </row>
    <row r="62" spans="1:14" x14ac:dyDescent="0.25">
      <c r="A62" s="47">
        <v>51</v>
      </c>
      <c r="B62" s="87" t="s">
        <v>1250</v>
      </c>
      <c r="C62" s="73">
        <f t="shared" si="0"/>
        <v>66.316666666666663</v>
      </c>
      <c r="D62" s="65">
        <v>60</v>
      </c>
      <c r="E62" s="80"/>
      <c r="F62" s="67">
        <v>3979</v>
      </c>
      <c r="G62" s="81">
        <v>60</v>
      </c>
      <c r="H62" s="68"/>
      <c r="I62" s="81"/>
      <c r="J62" s="68"/>
      <c r="K62" s="81"/>
      <c r="L62" s="48"/>
      <c r="M62" s="48"/>
      <c r="N62" s="48"/>
    </row>
    <row r="63" spans="1:14" x14ac:dyDescent="0.25">
      <c r="A63" s="47">
        <v>52</v>
      </c>
      <c r="B63" s="87" t="s">
        <v>1251</v>
      </c>
      <c r="C63" s="77">
        <f t="shared" si="0"/>
        <v>50000</v>
      </c>
      <c r="D63" s="65">
        <v>1</v>
      </c>
      <c r="E63" s="80"/>
      <c r="F63" s="67">
        <v>50000</v>
      </c>
      <c r="G63" s="81"/>
      <c r="H63" s="68"/>
      <c r="I63" s="81">
        <v>1</v>
      </c>
      <c r="J63" s="68"/>
      <c r="K63" s="81"/>
      <c r="L63" s="48"/>
      <c r="M63" s="48"/>
      <c r="N63" s="48"/>
    </row>
    <row r="64" spans="1:14" x14ac:dyDescent="0.25">
      <c r="A64" s="47">
        <v>53</v>
      </c>
      <c r="B64" s="87" t="s">
        <v>1252</v>
      </c>
      <c r="C64" s="82">
        <f t="shared" si="0"/>
        <v>1500</v>
      </c>
      <c r="D64" s="65">
        <v>2</v>
      </c>
      <c r="E64" s="79"/>
      <c r="F64" s="67">
        <v>3000</v>
      </c>
      <c r="G64" s="81"/>
      <c r="H64" s="68"/>
      <c r="I64" s="81">
        <v>2</v>
      </c>
      <c r="J64" s="68"/>
      <c r="K64" s="81"/>
      <c r="L64" s="48"/>
      <c r="M64" s="48"/>
      <c r="N64" s="48"/>
    </row>
    <row r="65" spans="1:15" x14ac:dyDescent="0.25">
      <c r="A65" s="47">
        <v>54</v>
      </c>
      <c r="B65" s="87" t="s">
        <v>1253</v>
      </c>
      <c r="C65" s="73">
        <f t="shared" si="0"/>
        <v>14000</v>
      </c>
      <c r="D65" s="65">
        <v>1</v>
      </c>
      <c r="E65" s="80"/>
      <c r="F65" s="67">
        <v>14000</v>
      </c>
      <c r="G65" s="81"/>
      <c r="H65" s="68"/>
      <c r="I65" s="81">
        <v>1</v>
      </c>
      <c r="J65" s="68"/>
      <c r="K65" s="81"/>
      <c r="L65" s="48"/>
      <c r="M65" s="48"/>
      <c r="N65" s="48"/>
    </row>
    <row r="66" spans="1:15" x14ac:dyDescent="0.25">
      <c r="A66" s="47">
        <v>55</v>
      </c>
      <c r="B66" s="87" t="s">
        <v>1254</v>
      </c>
      <c r="C66" s="77">
        <f t="shared" si="0"/>
        <v>6000</v>
      </c>
      <c r="D66" s="65">
        <v>1</v>
      </c>
      <c r="E66" s="80"/>
      <c r="F66" s="67">
        <v>6000</v>
      </c>
      <c r="G66" s="81"/>
      <c r="H66" s="68"/>
      <c r="I66" s="81">
        <v>1</v>
      </c>
      <c r="J66" s="68"/>
      <c r="K66" s="81"/>
      <c r="L66" s="48"/>
      <c r="M66" s="48"/>
      <c r="N66" s="48"/>
    </row>
    <row r="67" spans="1:15" x14ac:dyDescent="0.25">
      <c r="A67" s="47">
        <v>56</v>
      </c>
      <c r="B67" s="87" t="s">
        <v>1255</v>
      </c>
      <c r="C67" s="77">
        <f t="shared" si="0"/>
        <v>42000</v>
      </c>
      <c r="D67" s="65">
        <v>1</v>
      </c>
      <c r="E67" s="80"/>
      <c r="F67" s="67">
        <v>42000</v>
      </c>
      <c r="G67" s="81"/>
      <c r="H67" s="68"/>
      <c r="I67" s="81">
        <v>1</v>
      </c>
      <c r="J67" s="68"/>
      <c r="K67" s="81"/>
      <c r="L67" s="48"/>
      <c r="M67" s="48"/>
      <c r="N67" s="48"/>
    </row>
    <row r="68" spans="1:15" x14ac:dyDescent="0.25">
      <c r="A68" s="47">
        <v>57</v>
      </c>
      <c r="B68" s="87" t="s">
        <v>1256</v>
      </c>
      <c r="C68" s="77">
        <f t="shared" si="0"/>
        <v>5000</v>
      </c>
      <c r="D68" s="65">
        <v>1</v>
      </c>
      <c r="E68" s="80"/>
      <c r="F68" s="67">
        <v>5000</v>
      </c>
      <c r="G68" s="81"/>
      <c r="H68" s="68"/>
      <c r="I68" s="81">
        <v>1</v>
      </c>
      <c r="J68" s="68"/>
      <c r="K68" s="81"/>
      <c r="L68" s="48"/>
      <c r="M68" s="48"/>
      <c r="N68" s="48"/>
    </row>
    <row r="69" spans="1:15" x14ac:dyDescent="0.25">
      <c r="A69" s="135" t="s">
        <v>19</v>
      </c>
      <c r="B69" s="48"/>
      <c r="C69" s="48"/>
      <c r="D69" s="47"/>
      <c r="E69" s="48"/>
      <c r="F69" s="50">
        <f>SUM(F12:F68)</f>
        <v>169999.11</v>
      </c>
      <c r="G69" s="48"/>
      <c r="H69" s="48"/>
      <c r="I69" s="48"/>
      <c r="J69" s="48"/>
      <c r="K69" s="48"/>
      <c r="L69" s="48"/>
      <c r="M69" s="48"/>
      <c r="N69" s="48"/>
    </row>
    <row r="70" spans="1:15" s="8" customFormat="1" x14ac:dyDescent="0.25">
      <c r="A70" s="152"/>
      <c r="B70" s="152"/>
      <c r="C70" s="152"/>
      <c r="D70" s="149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4"/>
    </row>
    <row r="71" spans="1:15" s="8" customFormat="1" x14ac:dyDescent="0.25">
      <c r="A71" s="153" t="s">
        <v>27</v>
      </c>
      <c r="B71" s="6"/>
      <c r="C71" s="6"/>
      <c r="D71" s="54"/>
      <c r="E71" s="6"/>
      <c r="F71" s="6"/>
      <c r="G71" s="6"/>
      <c r="H71" s="155"/>
      <c r="I71" s="155"/>
      <c r="J71" s="155"/>
      <c r="K71" s="155"/>
      <c r="L71" s="155"/>
      <c r="M71" s="154"/>
      <c r="N71" s="154"/>
      <c r="O71" s="154"/>
    </row>
    <row r="72" spans="1:15" s="8" customFormat="1" ht="14.45" customHeight="1" x14ac:dyDescent="0.25">
      <c r="A72" s="154"/>
      <c r="B72" s="155"/>
      <c r="C72" s="155"/>
      <c r="D72" s="54"/>
      <c r="E72" s="155"/>
      <c r="F72" s="155"/>
      <c r="G72" s="155"/>
      <c r="H72" s="54"/>
      <c r="I72" s="155"/>
      <c r="J72" s="154"/>
      <c r="K72" s="9"/>
      <c r="L72" s="9"/>
      <c r="M72" s="9"/>
      <c r="N72" s="154"/>
      <c r="O72" s="154"/>
    </row>
    <row r="73" spans="1:15" s="8" customFormat="1" ht="14.45" customHeight="1" x14ac:dyDescent="0.25">
      <c r="A73" s="154"/>
      <c r="B73" s="155"/>
      <c r="C73" s="155"/>
      <c r="D73" s="54"/>
      <c r="E73" s="155"/>
      <c r="F73" s="155"/>
      <c r="G73" s="155"/>
      <c r="H73" s="54"/>
      <c r="I73" s="155"/>
      <c r="J73" s="154"/>
      <c r="K73" s="9"/>
      <c r="L73" s="9"/>
      <c r="M73" s="9"/>
      <c r="N73" s="154"/>
      <c r="O73" s="154"/>
    </row>
    <row r="74" spans="1:15" s="8" customFormat="1" ht="14.45" customHeight="1" x14ac:dyDescent="0.25">
      <c r="A74" s="223" t="s">
        <v>382</v>
      </c>
      <c r="B74" s="223"/>
      <c r="C74" s="223"/>
      <c r="D74" s="54"/>
      <c r="E74" s="155"/>
      <c r="F74" s="155"/>
      <c r="G74" s="155"/>
      <c r="H74" s="54"/>
      <c r="I74" s="155"/>
      <c r="J74" s="154"/>
      <c r="K74" s="9"/>
      <c r="L74" s="9"/>
      <c r="M74" s="9"/>
      <c r="N74" s="154"/>
      <c r="O74" s="154"/>
    </row>
    <row r="75" spans="1:15" s="8" customFormat="1" x14ac:dyDescent="0.25">
      <c r="A75" s="222" t="s">
        <v>383</v>
      </c>
      <c r="B75" s="222"/>
      <c r="C75" s="222"/>
      <c r="D75" s="54"/>
      <c r="E75" s="154"/>
      <c r="F75" s="154"/>
      <c r="G75" s="154"/>
      <c r="H75" s="155"/>
      <c r="I75" s="154"/>
      <c r="J75" s="154"/>
      <c r="K75" s="9"/>
      <c r="L75" s="9"/>
      <c r="M75" s="9"/>
      <c r="N75" s="154"/>
      <c r="O75" s="154"/>
    </row>
    <row r="76" spans="1:15" s="8" customFormat="1" x14ac:dyDescent="0.25">
      <c r="A76" s="156"/>
      <c r="B76" s="157"/>
      <c r="C76" s="157"/>
      <c r="D76" s="54"/>
      <c r="E76" s="154"/>
      <c r="F76" s="154"/>
      <c r="G76" s="154"/>
      <c r="H76" s="155"/>
      <c r="I76" s="154"/>
      <c r="J76" s="154"/>
      <c r="K76" s="9"/>
      <c r="L76" s="9"/>
      <c r="M76" s="9"/>
      <c r="N76" s="154"/>
      <c r="O76" s="154"/>
    </row>
    <row r="77" spans="1:15" s="8" customFormat="1" x14ac:dyDescent="0.25">
      <c r="A77" s="154"/>
      <c r="B77" s="154"/>
      <c r="C77" s="154"/>
      <c r="D77" s="150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</row>
  </sheetData>
  <sheetProtection password="C1B6" sheet="1" objects="1" scenarios="1"/>
  <mergeCells count="22">
    <mergeCell ref="A75:C75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74:C74"/>
    <mergeCell ref="K7:N7"/>
    <mergeCell ref="G3:H3"/>
    <mergeCell ref="G4:H4"/>
    <mergeCell ref="A6:D6"/>
    <mergeCell ref="A7:E7"/>
    <mergeCell ref="F7:J7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zoomScaleNormal="100" zoomScaleSheetLayoutView="100" workbookViewId="0">
      <selection activeCell="C26" sqref="C26"/>
    </sheetView>
  </sheetViews>
  <sheetFormatPr defaultRowHeight="15" x14ac:dyDescent="0.25"/>
  <cols>
    <col min="1" max="1" width="10.5703125" customWidth="1"/>
    <col min="2" max="2" width="35.7109375" bestFit="1" customWidth="1"/>
    <col min="3" max="3" width="13.5703125" customWidth="1"/>
    <col min="4" max="4" width="7.5703125" style="193" customWidth="1"/>
    <col min="5" max="5" width="8.85546875" customWidth="1"/>
    <col min="6" max="6" width="11.42578125" customWidth="1"/>
    <col min="7" max="7" width="9.140625" style="120"/>
    <col min="8" max="8" width="11.85546875" style="120" customWidth="1"/>
    <col min="9" max="9" width="9.140625" style="120"/>
    <col min="10" max="10" width="11.85546875" style="120" customWidth="1"/>
    <col min="11" max="11" width="9.140625" style="120" customWidth="1"/>
    <col min="12" max="12" width="11.85546875" customWidth="1"/>
    <col min="14" max="14" width="11.85546875" customWidth="1"/>
    <col min="15" max="15" width="10.28515625" bestFit="1" customWidth="1"/>
  </cols>
  <sheetData>
    <row r="1" spans="1:15" x14ac:dyDescent="0.25">
      <c r="A1" s="16" t="s">
        <v>24</v>
      </c>
      <c r="B1" s="13"/>
      <c r="C1" s="13"/>
    </row>
    <row r="2" spans="1:15" x14ac:dyDescent="0.25">
      <c r="A2" s="16"/>
      <c r="B2" s="13"/>
      <c r="C2" s="13"/>
    </row>
    <row r="3" spans="1:15" x14ac:dyDescent="0.25">
      <c r="G3" s="208" t="s">
        <v>0</v>
      </c>
      <c r="H3" s="208"/>
    </row>
    <row r="4" spans="1:15" x14ac:dyDescent="0.25">
      <c r="G4" s="209" t="s">
        <v>396</v>
      </c>
      <c r="H4" s="209"/>
    </row>
    <row r="6" spans="1:15" ht="14.45" customHeight="1" x14ac:dyDescent="0.25">
      <c r="A6" s="210" t="s">
        <v>244</v>
      </c>
      <c r="B6" s="210"/>
      <c r="C6" s="210"/>
      <c r="D6" s="210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211" t="s">
        <v>1</v>
      </c>
      <c r="B7" s="211"/>
      <c r="C7" s="211"/>
      <c r="D7" s="211"/>
      <c r="E7" s="211"/>
      <c r="F7" s="212" t="s">
        <v>2</v>
      </c>
      <c r="G7" s="212"/>
      <c r="H7" s="212"/>
      <c r="I7" s="212"/>
      <c r="J7" s="212"/>
      <c r="K7" s="206" t="s">
        <v>26</v>
      </c>
      <c r="L7" s="206"/>
      <c r="M7" s="206"/>
      <c r="N7" s="206"/>
    </row>
    <row r="8" spans="1:15" x14ac:dyDescent="0.25">
      <c r="A8" s="213" t="s">
        <v>366</v>
      </c>
      <c r="B8" s="213"/>
      <c r="C8" s="213"/>
      <c r="D8" s="213"/>
      <c r="E8" s="213"/>
      <c r="F8" s="90" t="s">
        <v>3</v>
      </c>
      <c r="G8" s="212" t="s">
        <v>4</v>
      </c>
      <c r="H8" s="212"/>
      <c r="I8" s="212" t="s">
        <v>5</v>
      </c>
      <c r="J8" s="212"/>
      <c r="K8" s="213" t="s">
        <v>6</v>
      </c>
      <c r="L8" s="213"/>
      <c r="M8" s="213"/>
      <c r="N8" s="213"/>
    </row>
    <row r="9" spans="1:15" x14ac:dyDescent="0.25">
      <c r="A9" s="214" t="s">
        <v>7</v>
      </c>
      <c r="B9" s="214" t="s">
        <v>8</v>
      </c>
      <c r="C9" s="214" t="s">
        <v>9</v>
      </c>
      <c r="D9" s="215" t="s">
        <v>10</v>
      </c>
      <c r="E9" s="216"/>
      <c r="F9" s="214" t="s">
        <v>11</v>
      </c>
      <c r="G9" s="212" t="s">
        <v>12</v>
      </c>
      <c r="H9" s="212"/>
      <c r="I9" s="212"/>
      <c r="J9" s="212"/>
      <c r="K9" s="212"/>
      <c r="L9" s="212"/>
      <c r="M9" s="212"/>
      <c r="N9" s="212"/>
    </row>
    <row r="10" spans="1:15" x14ac:dyDescent="0.25">
      <c r="A10" s="214"/>
      <c r="B10" s="214"/>
      <c r="C10" s="214"/>
      <c r="D10" s="217"/>
      <c r="E10" s="218"/>
      <c r="F10" s="214"/>
      <c r="G10" s="214" t="s">
        <v>13</v>
      </c>
      <c r="H10" s="214"/>
      <c r="I10" s="214" t="s">
        <v>14</v>
      </c>
      <c r="J10" s="214"/>
      <c r="K10" s="220" t="s">
        <v>15</v>
      </c>
      <c r="L10" s="220"/>
      <c r="M10" s="212" t="s">
        <v>16</v>
      </c>
      <c r="N10" s="212"/>
    </row>
    <row r="11" spans="1:15" x14ac:dyDescent="0.25">
      <c r="A11" s="224"/>
      <c r="B11" s="224"/>
      <c r="C11" s="224"/>
      <c r="D11" s="192" t="s">
        <v>25</v>
      </c>
      <c r="E11" s="97" t="s">
        <v>8</v>
      </c>
      <c r="F11" s="224"/>
      <c r="G11" s="98" t="s">
        <v>17</v>
      </c>
      <c r="H11" s="113" t="s">
        <v>18</v>
      </c>
      <c r="I11" s="113" t="s">
        <v>17</v>
      </c>
      <c r="J11" s="113" t="s">
        <v>18</v>
      </c>
      <c r="K11" s="113" t="s">
        <v>17</v>
      </c>
      <c r="L11" s="97" t="s">
        <v>18</v>
      </c>
      <c r="M11" s="97" t="s">
        <v>17</v>
      </c>
      <c r="N11" s="97" t="s">
        <v>18</v>
      </c>
    </row>
    <row r="12" spans="1:15" s="95" customFormat="1" x14ac:dyDescent="0.25">
      <c r="A12" s="180">
        <v>1</v>
      </c>
      <c r="B12" s="259" t="s">
        <v>859</v>
      </c>
      <c r="C12" s="260">
        <f>F12/D12</f>
        <v>247.5</v>
      </c>
      <c r="D12" s="202">
        <v>20</v>
      </c>
      <c r="E12" s="261" t="s">
        <v>237</v>
      </c>
      <c r="F12" s="262">
        <v>4950</v>
      </c>
      <c r="G12" s="203">
        <v>10</v>
      </c>
      <c r="H12" s="162"/>
      <c r="I12" s="261"/>
      <c r="J12" s="261"/>
      <c r="K12" s="203">
        <v>10</v>
      </c>
      <c r="L12" s="50"/>
      <c r="M12" s="119"/>
      <c r="N12" s="119"/>
      <c r="O12" s="118"/>
    </row>
    <row r="13" spans="1:15" s="95" customFormat="1" ht="14.45" customHeight="1" x14ac:dyDescent="0.25">
      <c r="A13" s="180">
        <v>2</v>
      </c>
      <c r="B13" s="259" t="s">
        <v>860</v>
      </c>
      <c r="C13" s="260">
        <f t="shared" ref="C13:C59" si="0">F13/D13</f>
        <v>10</v>
      </c>
      <c r="D13" s="202">
        <v>30</v>
      </c>
      <c r="E13" s="261" t="s">
        <v>245</v>
      </c>
      <c r="F13" s="262">
        <v>300</v>
      </c>
      <c r="G13" s="203">
        <v>15</v>
      </c>
      <c r="H13" s="162"/>
      <c r="I13" s="261"/>
      <c r="J13" s="261"/>
      <c r="K13" s="203">
        <v>15</v>
      </c>
      <c r="L13" s="50"/>
      <c r="M13" s="119"/>
      <c r="N13" s="119"/>
      <c r="O13" s="118"/>
    </row>
    <row r="14" spans="1:15" s="95" customFormat="1" ht="14.45" customHeight="1" x14ac:dyDescent="0.25">
      <c r="A14" s="180">
        <v>3</v>
      </c>
      <c r="B14" s="259" t="s">
        <v>861</v>
      </c>
      <c r="C14" s="260">
        <f t="shared" si="0"/>
        <v>500</v>
      </c>
      <c r="D14" s="263">
        <v>6</v>
      </c>
      <c r="E14" s="261" t="s">
        <v>74</v>
      </c>
      <c r="F14" s="264">
        <v>3000</v>
      </c>
      <c r="G14" s="203">
        <v>3</v>
      </c>
      <c r="H14" s="162"/>
      <c r="I14" s="261"/>
      <c r="J14" s="261"/>
      <c r="K14" s="203">
        <v>3</v>
      </c>
      <c r="L14" s="50"/>
      <c r="M14" s="119"/>
      <c r="N14" s="119"/>
      <c r="O14" s="118"/>
    </row>
    <row r="15" spans="1:15" s="95" customFormat="1" ht="14.45" customHeight="1" x14ac:dyDescent="0.25">
      <c r="A15" s="180">
        <v>4</v>
      </c>
      <c r="B15" s="259" t="s">
        <v>862</v>
      </c>
      <c r="C15" s="260">
        <f t="shared" si="0"/>
        <v>139.75</v>
      </c>
      <c r="D15" s="202">
        <v>10</v>
      </c>
      <c r="E15" s="261" t="s">
        <v>245</v>
      </c>
      <c r="F15" s="262">
        <v>1397.5</v>
      </c>
      <c r="G15" s="203">
        <v>5</v>
      </c>
      <c r="H15" s="162"/>
      <c r="I15" s="261"/>
      <c r="J15" s="261"/>
      <c r="K15" s="203">
        <v>5</v>
      </c>
      <c r="L15" s="50"/>
      <c r="M15" s="119"/>
      <c r="N15" s="119"/>
      <c r="O15" s="118"/>
    </row>
    <row r="16" spans="1:15" s="95" customFormat="1" ht="14.45" customHeight="1" x14ac:dyDescent="0.25">
      <c r="A16" s="180">
        <v>5</v>
      </c>
      <c r="B16" s="259" t="s">
        <v>863</v>
      </c>
      <c r="C16" s="260">
        <f t="shared" si="0"/>
        <v>528</v>
      </c>
      <c r="D16" s="202">
        <v>1</v>
      </c>
      <c r="E16" s="261" t="s">
        <v>79</v>
      </c>
      <c r="F16" s="262">
        <v>528</v>
      </c>
      <c r="G16" s="203">
        <v>1</v>
      </c>
      <c r="H16" s="162"/>
      <c r="I16" s="261"/>
      <c r="J16" s="261"/>
      <c r="K16" s="203"/>
      <c r="L16" s="50"/>
      <c r="M16" s="119"/>
      <c r="N16" s="119"/>
      <c r="O16" s="118"/>
    </row>
    <row r="17" spans="1:15" s="95" customFormat="1" ht="14.45" customHeight="1" x14ac:dyDescent="0.25">
      <c r="A17" s="180">
        <v>6</v>
      </c>
      <c r="B17" s="259" t="s">
        <v>864</v>
      </c>
      <c r="C17" s="260">
        <f t="shared" si="0"/>
        <v>864</v>
      </c>
      <c r="D17" s="202">
        <v>3</v>
      </c>
      <c r="E17" s="261" t="s">
        <v>74</v>
      </c>
      <c r="F17" s="265">
        <v>2592</v>
      </c>
      <c r="G17" s="203">
        <v>2</v>
      </c>
      <c r="H17" s="162"/>
      <c r="I17" s="261"/>
      <c r="J17" s="261"/>
      <c r="K17" s="203">
        <v>1</v>
      </c>
      <c r="L17" s="50"/>
      <c r="M17" s="119"/>
      <c r="N17" s="119"/>
      <c r="O17" s="118"/>
    </row>
    <row r="18" spans="1:15" s="95" customFormat="1" ht="14.45" customHeight="1" x14ac:dyDescent="0.25">
      <c r="A18" s="180">
        <v>7</v>
      </c>
      <c r="B18" s="259" t="s">
        <v>865</v>
      </c>
      <c r="C18" s="260">
        <f t="shared" si="0"/>
        <v>38</v>
      </c>
      <c r="D18" s="202">
        <v>6</v>
      </c>
      <c r="E18" s="261" t="s">
        <v>72</v>
      </c>
      <c r="F18" s="266">
        <v>228</v>
      </c>
      <c r="G18" s="203">
        <v>3</v>
      </c>
      <c r="H18" s="162"/>
      <c r="I18" s="261"/>
      <c r="J18" s="261"/>
      <c r="K18" s="203">
        <v>3</v>
      </c>
      <c r="L18" s="50"/>
      <c r="M18" s="119"/>
      <c r="N18" s="119"/>
      <c r="O18" s="118"/>
    </row>
    <row r="19" spans="1:15" s="95" customFormat="1" ht="14.45" customHeight="1" x14ac:dyDescent="0.25">
      <c r="A19" s="180">
        <v>8</v>
      </c>
      <c r="B19" s="259" t="s">
        <v>866</v>
      </c>
      <c r="C19" s="260">
        <f t="shared" si="0"/>
        <v>139.91999999999999</v>
      </c>
      <c r="D19" s="202">
        <v>4</v>
      </c>
      <c r="E19" s="261" t="s">
        <v>236</v>
      </c>
      <c r="F19" s="266">
        <v>559.67999999999995</v>
      </c>
      <c r="G19" s="203">
        <v>2</v>
      </c>
      <c r="H19" s="162"/>
      <c r="I19" s="261"/>
      <c r="J19" s="261"/>
      <c r="K19" s="203">
        <v>2</v>
      </c>
      <c r="L19" s="50"/>
      <c r="M19" s="119"/>
      <c r="N19" s="119"/>
      <c r="O19" s="118"/>
    </row>
    <row r="20" spans="1:15" s="95" customFormat="1" ht="14.45" customHeight="1" x14ac:dyDescent="0.25">
      <c r="A20" s="180">
        <v>9</v>
      </c>
      <c r="B20" s="259" t="s">
        <v>867</v>
      </c>
      <c r="C20" s="260">
        <f t="shared" si="0"/>
        <v>45</v>
      </c>
      <c r="D20" s="202">
        <v>5</v>
      </c>
      <c r="E20" s="261" t="s">
        <v>245</v>
      </c>
      <c r="F20" s="266">
        <v>225</v>
      </c>
      <c r="G20" s="203">
        <v>3</v>
      </c>
      <c r="H20" s="162"/>
      <c r="I20" s="261"/>
      <c r="J20" s="261"/>
      <c r="K20" s="203">
        <v>2</v>
      </c>
      <c r="L20" s="50"/>
      <c r="M20" s="119"/>
      <c r="N20" s="119"/>
      <c r="O20" s="118"/>
    </row>
    <row r="21" spans="1:15" s="95" customFormat="1" ht="14.45" customHeight="1" x14ac:dyDescent="0.25">
      <c r="A21" s="180">
        <v>10</v>
      </c>
      <c r="B21" s="259" t="s">
        <v>868</v>
      </c>
      <c r="C21" s="260">
        <f t="shared" si="0"/>
        <v>45</v>
      </c>
      <c r="D21" s="202">
        <v>5</v>
      </c>
      <c r="E21" s="261" t="s">
        <v>245</v>
      </c>
      <c r="F21" s="266">
        <v>225</v>
      </c>
      <c r="G21" s="203">
        <v>3</v>
      </c>
      <c r="H21" s="162"/>
      <c r="I21" s="261"/>
      <c r="J21" s="261"/>
      <c r="K21" s="203">
        <v>2</v>
      </c>
      <c r="L21" s="50"/>
      <c r="M21" s="119"/>
      <c r="N21" s="119"/>
      <c r="O21" s="118"/>
    </row>
    <row r="22" spans="1:15" s="95" customFormat="1" ht="14.45" customHeight="1" x14ac:dyDescent="0.25">
      <c r="A22" s="180">
        <v>11</v>
      </c>
      <c r="B22" s="259" t="s">
        <v>869</v>
      </c>
      <c r="C22" s="260">
        <f t="shared" si="0"/>
        <v>500</v>
      </c>
      <c r="D22" s="202">
        <v>2</v>
      </c>
      <c r="E22" s="261" t="s">
        <v>485</v>
      </c>
      <c r="F22" s="266">
        <v>1000</v>
      </c>
      <c r="G22" s="203">
        <v>2</v>
      </c>
      <c r="H22" s="162"/>
      <c r="I22" s="261"/>
      <c r="J22" s="261"/>
      <c r="K22" s="203"/>
      <c r="L22" s="50"/>
      <c r="M22" s="119"/>
      <c r="N22" s="119"/>
      <c r="O22" s="118"/>
    </row>
    <row r="23" spans="1:15" s="95" customFormat="1" ht="14.45" customHeight="1" x14ac:dyDescent="0.25">
      <c r="A23" s="180">
        <v>12</v>
      </c>
      <c r="B23" s="267" t="s">
        <v>870</v>
      </c>
      <c r="C23" s="260">
        <f t="shared" si="0"/>
        <v>69</v>
      </c>
      <c r="D23" s="202">
        <v>2</v>
      </c>
      <c r="E23" s="261" t="s">
        <v>485</v>
      </c>
      <c r="F23" s="262">
        <v>138</v>
      </c>
      <c r="G23" s="203">
        <v>1</v>
      </c>
      <c r="H23" s="162"/>
      <c r="I23" s="261"/>
      <c r="J23" s="261"/>
      <c r="K23" s="203">
        <v>1</v>
      </c>
      <c r="L23" s="50"/>
      <c r="M23" s="119"/>
      <c r="N23" s="119"/>
      <c r="O23" s="118"/>
    </row>
    <row r="24" spans="1:15" s="95" customFormat="1" ht="14.45" customHeight="1" x14ac:dyDescent="0.25">
      <c r="A24" s="180">
        <v>13</v>
      </c>
      <c r="B24" s="268" t="s">
        <v>871</v>
      </c>
      <c r="C24" s="260">
        <f t="shared" si="0"/>
        <v>43.44</v>
      </c>
      <c r="D24" s="263">
        <v>10</v>
      </c>
      <c r="E24" s="261" t="s">
        <v>483</v>
      </c>
      <c r="F24" s="262">
        <v>434.4</v>
      </c>
      <c r="G24" s="269">
        <v>5</v>
      </c>
      <c r="H24" s="162"/>
      <c r="I24" s="261"/>
      <c r="J24" s="261"/>
      <c r="K24" s="269">
        <v>5</v>
      </c>
      <c r="L24" s="50"/>
      <c r="M24" s="119"/>
      <c r="N24" s="119"/>
      <c r="O24" s="118"/>
    </row>
    <row r="25" spans="1:15" s="95" customFormat="1" ht="14.45" customHeight="1" x14ac:dyDescent="0.25">
      <c r="A25" s="180">
        <v>14</v>
      </c>
      <c r="B25" s="268" t="s">
        <v>872</v>
      </c>
      <c r="C25" s="260">
        <f t="shared" si="0"/>
        <v>31.4</v>
      </c>
      <c r="D25" s="263">
        <v>10</v>
      </c>
      <c r="E25" s="261" t="s">
        <v>74</v>
      </c>
      <c r="F25" s="266">
        <v>314</v>
      </c>
      <c r="G25" s="269">
        <v>5</v>
      </c>
      <c r="H25" s="162"/>
      <c r="I25" s="261"/>
      <c r="J25" s="261"/>
      <c r="K25" s="269">
        <v>5</v>
      </c>
      <c r="L25" s="50"/>
      <c r="M25" s="119"/>
      <c r="N25" s="119"/>
      <c r="O25" s="118"/>
    </row>
    <row r="26" spans="1:15" s="95" customFormat="1" ht="14.45" customHeight="1" x14ac:dyDescent="0.25">
      <c r="A26" s="180">
        <v>15</v>
      </c>
      <c r="B26" s="267" t="s">
        <v>873</v>
      </c>
      <c r="C26" s="260">
        <f t="shared" si="0"/>
        <v>48</v>
      </c>
      <c r="D26" s="263">
        <v>20</v>
      </c>
      <c r="E26" s="261" t="s">
        <v>245</v>
      </c>
      <c r="F26" s="266">
        <v>960</v>
      </c>
      <c r="G26" s="269">
        <v>10</v>
      </c>
      <c r="H26" s="162"/>
      <c r="I26" s="261"/>
      <c r="J26" s="261"/>
      <c r="K26" s="269">
        <v>10</v>
      </c>
      <c r="L26" s="50"/>
      <c r="M26" s="119"/>
      <c r="N26" s="119"/>
      <c r="O26" s="118"/>
    </row>
    <row r="27" spans="1:15" s="95" customFormat="1" ht="14.45" customHeight="1" x14ac:dyDescent="0.25">
      <c r="A27" s="180">
        <v>16</v>
      </c>
      <c r="B27" s="268" t="s">
        <v>874</v>
      </c>
      <c r="C27" s="260">
        <f t="shared" si="0"/>
        <v>150</v>
      </c>
      <c r="D27" s="263">
        <v>2</v>
      </c>
      <c r="E27" s="261" t="s">
        <v>245</v>
      </c>
      <c r="F27" s="262">
        <v>300</v>
      </c>
      <c r="G27" s="269">
        <v>2</v>
      </c>
      <c r="H27" s="162"/>
      <c r="I27" s="261"/>
      <c r="J27" s="261"/>
      <c r="K27" s="269"/>
      <c r="L27" s="50"/>
      <c r="M27" s="119"/>
      <c r="N27" s="119"/>
      <c r="O27" s="118"/>
    </row>
    <row r="28" spans="1:15" s="95" customFormat="1" ht="14.45" customHeight="1" x14ac:dyDescent="0.25">
      <c r="A28" s="180">
        <v>17</v>
      </c>
      <c r="B28" s="268" t="s">
        <v>875</v>
      </c>
      <c r="C28" s="260" t="e">
        <f t="shared" si="0"/>
        <v>#VALUE!</v>
      </c>
      <c r="D28" s="263">
        <v>10</v>
      </c>
      <c r="E28" s="261" t="s">
        <v>237</v>
      </c>
      <c r="F28" s="270" t="s">
        <v>876</v>
      </c>
      <c r="G28" s="269">
        <v>5</v>
      </c>
      <c r="H28" s="162"/>
      <c r="I28" s="261"/>
      <c r="J28" s="261"/>
      <c r="K28" s="269">
        <v>5</v>
      </c>
      <c r="L28" s="50"/>
      <c r="M28" s="119"/>
      <c r="N28" s="119"/>
      <c r="O28" s="118"/>
    </row>
    <row r="29" spans="1:15" s="95" customFormat="1" ht="14.45" customHeight="1" x14ac:dyDescent="0.25">
      <c r="A29" s="180">
        <v>18</v>
      </c>
      <c r="B29" s="267" t="s">
        <v>877</v>
      </c>
      <c r="C29" s="260">
        <f t="shared" si="0"/>
        <v>50</v>
      </c>
      <c r="D29" s="263">
        <v>2</v>
      </c>
      <c r="E29" s="261" t="s">
        <v>245</v>
      </c>
      <c r="F29" s="266">
        <v>100</v>
      </c>
      <c r="G29" s="269">
        <v>1</v>
      </c>
      <c r="H29" s="162"/>
      <c r="I29" s="261"/>
      <c r="J29" s="261"/>
      <c r="K29" s="269">
        <v>1</v>
      </c>
      <c r="L29" s="50"/>
      <c r="M29" s="119"/>
      <c r="N29" s="119"/>
      <c r="O29" s="118"/>
    </row>
    <row r="30" spans="1:15" s="95" customFormat="1" ht="14.45" customHeight="1" x14ac:dyDescent="0.25">
      <c r="A30" s="180">
        <v>19</v>
      </c>
      <c r="B30" s="267" t="s">
        <v>878</v>
      </c>
      <c r="C30" s="260">
        <f t="shared" si="0"/>
        <v>100</v>
      </c>
      <c r="D30" s="271">
        <v>4</v>
      </c>
      <c r="E30" s="261" t="s">
        <v>245</v>
      </c>
      <c r="F30" s="266">
        <v>400</v>
      </c>
      <c r="G30" s="269">
        <v>2</v>
      </c>
      <c r="H30" s="162"/>
      <c r="I30" s="261"/>
      <c r="J30" s="261"/>
      <c r="K30" s="269">
        <v>2</v>
      </c>
      <c r="L30" s="50"/>
      <c r="M30" s="119"/>
      <c r="N30" s="119"/>
      <c r="O30" s="118"/>
    </row>
    <row r="31" spans="1:15" s="95" customFormat="1" ht="14.45" customHeight="1" x14ac:dyDescent="0.25">
      <c r="A31" s="180">
        <v>20</v>
      </c>
      <c r="B31" s="267" t="s">
        <v>879</v>
      </c>
      <c r="C31" s="260">
        <f t="shared" si="0"/>
        <v>344.5</v>
      </c>
      <c r="D31" s="271">
        <v>6</v>
      </c>
      <c r="E31" s="261" t="s">
        <v>238</v>
      </c>
      <c r="F31" s="266">
        <v>2067</v>
      </c>
      <c r="G31" s="269">
        <v>3</v>
      </c>
      <c r="H31" s="162"/>
      <c r="I31" s="261"/>
      <c r="J31" s="261"/>
      <c r="K31" s="269">
        <v>3</v>
      </c>
      <c r="L31" s="50"/>
      <c r="M31" s="119"/>
      <c r="N31" s="119"/>
      <c r="O31" s="118"/>
    </row>
    <row r="32" spans="1:15" s="95" customFormat="1" ht="14.45" customHeight="1" x14ac:dyDescent="0.25">
      <c r="A32" s="180">
        <v>21</v>
      </c>
      <c r="B32" s="267" t="s">
        <v>880</v>
      </c>
      <c r="C32" s="260">
        <f t="shared" si="0"/>
        <v>76.666499999999999</v>
      </c>
      <c r="D32" s="271">
        <v>20</v>
      </c>
      <c r="E32" s="261" t="s">
        <v>245</v>
      </c>
      <c r="F32" s="266">
        <v>1533.33</v>
      </c>
      <c r="G32" s="269">
        <v>10</v>
      </c>
      <c r="H32" s="162"/>
      <c r="I32" s="261"/>
      <c r="J32" s="261"/>
      <c r="K32" s="269">
        <v>10</v>
      </c>
      <c r="L32" s="50"/>
      <c r="M32" s="119"/>
      <c r="N32" s="119"/>
      <c r="O32" s="118"/>
    </row>
    <row r="33" spans="1:15" s="95" customFormat="1" ht="14.45" customHeight="1" x14ac:dyDescent="0.25">
      <c r="A33" s="180">
        <v>22</v>
      </c>
      <c r="B33" s="267" t="s">
        <v>881</v>
      </c>
      <c r="C33" s="260">
        <f t="shared" si="0"/>
        <v>350</v>
      </c>
      <c r="D33" s="271">
        <v>30</v>
      </c>
      <c r="E33" s="261" t="s">
        <v>237</v>
      </c>
      <c r="F33" s="266">
        <v>10500</v>
      </c>
      <c r="G33" s="269">
        <v>15</v>
      </c>
      <c r="H33" s="162"/>
      <c r="I33" s="261"/>
      <c r="J33" s="261"/>
      <c r="K33" s="269">
        <v>15</v>
      </c>
      <c r="L33" s="50"/>
      <c r="M33" s="119"/>
      <c r="N33" s="119"/>
      <c r="O33" s="118"/>
    </row>
    <row r="34" spans="1:15" s="95" customFormat="1" ht="14.45" customHeight="1" x14ac:dyDescent="0.25">
      <c r="A34" s="180">
        <v>23</v>
      </c>
      <c r="B34" s="267" t="s">
        <v>882</v>
      </c>
      <c r="C34" s="260">
        <f t="shared" si="0"/>
        <v>350</v>
      </c>
      <c r="D34" s="271">
        <v>8</v>
      </c>
      <c r="E34" s="261" t="s">
        <v>237</v>
      </c>
      <c r="F34" s="266">
        <v>2800</v>
      </c>
      <c r="G34" s="269">
        <v>4</v>
      </c>
      <c r="H34" s="162"/>
      <c r="I34" s="261"/>
      <c r="J34" s="261"/>
      <c r="K34" s="269">
        <v>4</v>
      </c>
      <c r="L34" s="50"/>
      <c r="M34" s="119"/>
      <c r="N34" s="119"/>
      <c r="O34" s="118"/>
    </row>
    <row r="35" spans="1:15" s="95" customFormat="1" ht="14.45" customHeight="1" x14ac:dyDescent="0.25">
      <c r="A35" s="180">
        <v>24</v>
      </c>
      <c r="B35" s="267" t="s">
        <v>883</v>
      </c>
      <c r="C35" s="260">
        <f t="shared" si="0"/>
        <v>350</v>
      </c>
      <c r="D35" s="271">
        <v>8</v>
      </c>
      <c r="E35" s="261" t="s">
        <v>237</v>
      </c>
      <c r="F35" s="266">
        <v>2800</v>
      </c>
      <c r="G35" s="269">
        <v>4</v>
      </c>
      <c r="H35" s="162"/>
      <c r="I35" s="261"/>
      <c r="J35" s="261"/>
      <c r="K35" s="269">
        <v>4</v>
      </c>
      <c r="L35" s="50"/>
      <c r="M35" s="119"/>
      <c r="N35" s="119"/>
      <c r="O35" s="118"/>
    </row>
    <row r="36" spans="1:15" s="95" customFormat="1" ht="14.45" customHeight="1" x14ac:dyDescent="0.25">
      <c r="A36" s="180">
        <v>25</v>
      </c>
      <c r="B36" s="267" t="s">
        <v>884</v>
      </c>
      <c r="C36" s="260">
        <f t="shared" si="0"/>
        <v>350</v>
      </c>
      <c r="D36" s="271">
        <v>8</v>
      </c>
      <c r="E36" s="261" t="s">
        <v>237</v>
      </c>
      <c r="F36" s="266">
        <v>2800</v>
      </c>
      <c r="G36" s="269">
        <v>4</v>
      </c>
      <c r="H36" s="162"/>
      <c r="I36" s="261"/>
      <c r="J36" s="261"/>
      <c r="K36" s="269">
        <v>4</v>
      </c>
      <c r="L36" s="50"/>
      <c r="M36" s="119"/>
      <c r="N36" s="119"/>
      <c r="O36" s="118"/>
    </row>
    <row r="37" spans="1:15" s="95" customFormat="1" ht="14.45" customHeight="1" x14ac:dyDescent="0.25">
      <c r="A37" s="180">
        <v>26</v>
      </c>
      <c r="B37" s="267" t="s">
        <v>885</v>
      </c>
      <c r="C37" s="260">
        <f t="shared" si="0"/>
        <v>800</v>
      </c>
      <c r="D37" s="271">
        <v>15</v>
      </c>
      <c r="E37" s="261" t="s">
        <v>238</v>
      </c>
      <c r="F37" s="266">
        <v>12000</v>
      </c>
      <c r="G37" s="269">
        <v>10</v>
      </c>
      <c r="H37" s="162"/>
      <c r="I37" s="261"/>
      <c r="J37" s="261"/>
      <c r="K37" s="269">
        <v>5</v>
      </c>
      <c r="L37" s="50"/>
      <c r="M37" s="119"/>
      <c r="N37" s="119"/>
      <c r="O37" s="118"/>
    </row>
    <row r="38" spans="1:15" s="95" customFormat="1" ht="14.45" customHeight="1" x14ac:dyDescent="0.25">
      <c r="A38" s="180">
        <v>27</v>
      </c>
      <c r="B38" s="267" t="s">
        <v>886</v>
      </c>
      <c r="C38" s="260">
        <f t="shared" si="0"/>
        <v>1120</v>
      </c>
      <c r="D38" s="271">
        <v>15</v>
      </c>
      <c r="E38" s="261" t="s">
        <v>238</v>
      </c>
      <c r="F38" s="266">
        <v>16800</v>
      </c>
      <c r="G38" s="269">
        <v>10</v>
      </c>
      <c r="H38" s="162"/>
      <c r="I38" s="261"/>
      <c r="J38" s="261"/>
      <c r="K38" s="269">
        <v>5</v>
      </c>
      <c r="L38" s="50"/>
      <c r="M38" s="119"/>
      <c r="N38" s="119"/>
      <c r="O38" s="118"/>
    </row>
    <row r="39" spans="1:15" s="95" customFormat="1" ht="14.45" customHeight="1" x14ac:dyDescent="0.25">
      <c r="A39" s="180">
        <v>28</v>
      </c>
      <c r="B39" s="267" t="s">
        <v>887</v>
      </c>
      <c r="C39" s="260">
        <f t="shared" si="0"/>
        <v>6.48</v>
      </c>
      <c r="D39" s="272">
        <v>100</v>
      </c>
      <c r="E39" s="261" t="s">
        <v>72</v>
      </c>
      <c r="F39" s="266">
        <v>648</v>
      </c>
      <c r="G39" s="273">
        <v>50</v>
      </c>
      <c r="H39" s="162"/>
      <c r="I39" s="261"/>
      <c r="J39" s="261"/>
      <c r="K39" s="273">
        <v>50</v>
      </c>
      <c r="L39" s="50"/>
      <c r="M39" s="119"/>
      <c r="N39" s="119"/>
      <c r="O39" s="118"/>
    </row>
    <row r="40" spans="1:15" s="95" customFormat="1" ht="14.45" customHeight="1" x14ac:dyDescent="0.25">
      <c r="A40" s="180">
        <v>29</v>
      </c>
      <c r="B40" s="267" t="s">
        <v>123</v>
      </c>
      <c r="C40" s="260">
        <f t="shared" si="0"/>
        <v>60</v>
      </c>
      <c r="D40" s="272">
        <v>2</v>
      </c>
      <c r="E40" s="261" t="s">
        <v>245</v>
      </c>
      <c r="F40" s="266">
        <v>120</v>
      </c>
      <c r="G40" s="273">
        <v>2</v>
      </c>
      <c r="H40" s="162"/>
      <c r="I40" s="261"/>
      <c r="J40" s="261"/>
      <c r="K40" s="273"/>
      <c r="L40" s="50"/>
      <c r="M40" s="119"/>
      <c r="N40" s="119"/>
      <c r="O40" s="118"/>
    </row>
    <row r="41" spans="1:15" s="95" customFormat="1" ht="14.45" customHeight="1" x14ac:dyDescent="0.25">
      <c r="A41" s="180">
        <v>30</v>
      </c>
      <c r="B41" s="267" t="s">
        <v>888</v>
      </c>
      <c r="C41" s="260">
        <f t="shared" si="0"/>
        <v>27</v>
      </c>
      <c r="D41" s="272">
        <v>2000</v>
      </c>
      <c r="E41" s="261" t="s">
        <v>72</v>
      </c>
      <c r="F41" s="266">
        <v>54000</v>
      </c>
      <c r="G41" s="273">
        <v>2000</v>
      </c>
      <c r="H41" s="162"/>
      <c r="I41" s="261"/>
      <c r="J41" s="261"/>
      <c r="K41" s="273"/>
      <c r="L41" s="50"/>
      <c r="M41" s="119"/>
      <c r="N41" s="119"/>
      <c r="O41" s="118"/>
    </row>
    <row r="42" spans="1:15" s="95" customFormat="1" ht="14.45" customHeight="1" x14ac:dyDescent="0.25">
      <c r="A42" s="180">
        <v>31</v>
      </c>
      <c r="B42" s="274" t="s">
        <v>889</v>
      </c>
      <c r="C42" s="260">
        <f t="shared" si="0"/>
        <v>500</v>
      </c>
      <c r="D42" s="275">
        <v>10</v>
      </c>
      <c r="E42" s="261" t="s">
        <v>76</v>
      </c>
      <c r="F42" s="234">
        <v>5000</v>
      </c>
      <c r="G42" s="163">
        <v>10</v>
      </c>
      <c r="H42" s="162"/>
      <c r="I42" s="261"/>
      <c r="J42" s="261"/>
      <c r="K42" s="163"/>
      <c r="L42" s="50"/>
      <c r="M42" s="119"/>
      <c r="N42" s="119"/>
      <c r="O42" s="118"/>
    </row>
    <row r="43" spans="1:15" s="95" customFormat="1" ht="14.45" customHeight="1" x14ac:dyDescent="0.25">
      <c r="A43" s="180">
        <v>32</v>
      </c>
      <c r="B43" s="267" t="s">
        <v>890</v>
      </c>
      <c r="C43" s="260">
        <f t="shared" si="0"/>
        <v>220</v>
      </c>
      <c r="D43" s="263">
        <v>20</v>
      </c>
      <c r="E43" s="261" t="s">
        <v>76</v>
      </c>
      <c r="F43" s="262">
        <v>4400</v>
      </c>
      <c r="G43" s="269">
        <v>10</v>
      </c>
      <c r="H43" s="162"/>
      <c r="I43" s="261"/>
      <c r="J43" s="261"/>
      <c r="K43" s="203">
        <v>10</v>
      </c>
      <c r="L43" s="50"/>
      <c r="M43" s="119"/>
      <c r="N43" s="119"/>
      <c r="O43" s="118"/>
    </row>
    <row r="44" spans="1:15" s="95" customFormat="1" ht="14.45" customHeight="1" x14ac:dyDescent="0.25">
      <c r="A44" s="180">
        <v>33</v>
      </c>
      <c r="B44" s="267" t="s">
        <v>891</v>
      </c>
      <c r="C44" s="260">
        <f t="shared" si="0"/>
        <v>280</v>
      </c>
      <c r="D44" s="263">
        <v>60</v>
      </c>
      <c r="E44" s="261" t="s">
        <v>76</v>
      </c>
      <c r="F44" s="262">
        <v>16800</v>
      </c>
      <c r="G44" s="269">
        <v>30</v>
      </c>
      <c r="H44" s="162"/>
      <c r="I44" s="261"/>
      <c r="J44" s="261"/>
      <c r="K44" s="203">
        <v>30</v>
      </c>
      <c r="L44" s="50"/>
      <c r="M44" s="119"/>
      <c r="N44" s="119"/>
      <c r="O44" s="118"/>
    </row>
    <row r="45" spans="1:15" s="95" customFormat="1" ht="14.45" customHeight="1" x14ac:dyDescent="0.25">
      <c r="A45" s="180">
        <v>34</v>
      </c>
      <c r="B45" s="163" t="s">
        <v>892</v>
      </c>
      <c r="C45" s="260">
        <f t="shared" si="0"/>
        <v>240</v>
      </c>
      <c r="D45" s="180">
        <v>60</v>
      </c>
      <c r="E45" s="261" t="s">
        <v>76</v>
      </c>
      <c r="F45" s="262">
        <v>14400</v>
      </c>
      <c r="G45" s="163">
        <v>30</v>
      </c>
      <c r="H45" s="162"/>
      <c r="I45" s="261"/>
      <c r="J45" s="261"/>
      <c r="K45" s="163">
        <v>30</v>
      </c>
      <c r="L45" s="50"/>
      <c r="M45" s="119"/>
      <c r="N45" s="119"/>
      <c r="O45" s="118"/>
    </row>
    <row r="46" spans="1:15" s="95" customFormat="1" ht="14.45" customHeight="1" x14ac:dyDescent="0.25">
      <c r="A46" s="180">
        <v>35</v>
      </c>
      <c r="B46" s="267" t="s">
        <v>893</v>
      </c>
      <c r="C46" s="260">
        <f t="shared" si="0"/>
        <v>150</v>
      </c>
      <c r="D46" s="263">
        <v>30</v>
      </c>
      <c r="E46" s="261" t="s">
        <v>237</v>
      </c>
      <c r="F46" s="262">
        <v>4500</v>
      </c>
      <c r="G46" s="269">
        <v>5</v>
      </c>
      <c r="H46" s="162"/>
      <c r="I46" s="261"/>
      <c r="J46" s="261"/>
      <c r="K46" s="203">
        <v>5</v>
      </c>
      <c r="L46" s="50"/>
      <c r="M46" s="119"/>
      <c r="N46" s="119"/>
      <c r="O46" s="118"/>
    </row>
    <row r="47" spans="1:15" s="95" customFormat="1" ht="14.45" customHeight="1" x14ac:dyDescent="0.25">
      <c r="A47" s="180">
        <v>36</v>
      </c>
      <c r="B47" s="267" t="s">
        <v>894</v>
      </c>
      <c r="C47" s="260">
        <f t="shared" si="0"/>
        <v>60</v>
      </c>
      <c r="D47" s="263">
        <v>10</v>
      </c>
      <c r="E47" s="261" t="s">
        <v>237</v>
      </c>
      <c r="F47" s="262">
        <v>600</v>
      </c>
      <c r="G47" s="269">
        <v>10</v>
      </c>
      <c r="H47" s="162"/>
      <c r="I47" s="261"/>
      <c r="J47" s="261"/>
      <c r="K47" s="203">
        <v>5</v>
      </c>
      <c r="L47" s="50"/>
      <c r="M47" s="119"/>
      <c r="N47" s="119"/>
      <c r="O47" s="118"/>
    </row>
    <row r="48" spans="1:15" s="95" customFormat="1" ht="14.45" customHeight="1" x14ac:dyDescent="0.25">
      <c r="A48" s="180">
        <v>37</v>
      </c>
      <c r="B48" s="267" t="s">
        <v>895</v>
      </c>
      <c r="C48" s="260">
        <f t="shared" si="0"/>
        <v>170</v>
      </c>
      <c r="D48" s="276">
        <v>10</v>
      </c>
      <c r="E48" s="261" t="s">
        <v>237</v>
      </c>
      <c r="F48" s="266">
        <v>1700</v>
      </c>
      <c r="G48" s="269">
        <v>6</v>
      </c>
      <c r="H48" s="162"/>
      <c r="I48" s="261"/>
      <c r="J48" s="261"/>
      <c r="K48" s="203">
        <v>6</v>
      </c>
      <c r="L48" s="50"/>
      <c r="M48" s="119"/>
      <c r="N48" s="119"/>
      <c r="O48" s="118"/>
    </row>
    <row r="49" spans="1:15" s="95" customFormat="1" ht="14.45" customHeight="1" x14ac:dyDescent="0.25">
      <c r="A49" s="180">
        <v>38</v>
      </c>
      <c r="B49" s="267" t="s">
        <v>896</v>
      </c>
      <c r="C49" s="260">
        <f t="shared" si="0"/>
        <v>52</v>
      </c>
      <c r="D49" s="277">
        <v>10</v>
      </c>
      <c r="E49" s="261" t="s">
        <v>74</v>
      </c>
      <c r="F49" s="266">
        <v>520</v>
      </c>
      <c r="G49" s="269">
        <v>5</v>
      </c>
      <c r="H49" s="162"/>
      <c r="I49" s="261"/>
      <c r="J49" s="261"/>
      <c r="K49" s="203">
        <v>5</v>
      </c>
      <c r="L49" s="50"/>
      <c r="M49" s="119"/>
      <c r="N49" s="119"/>
      <c r="O49" s="118"/>
    </row>
    <row r="50" spans="1:15" s="95" customFormat="1" ht="14.45" customHeight="1" x14ac:dyDescent="0.25">
      <c r="A50" s="180">
        <v>39</v>
      </c>
      <c r="B50" s="267" t="s">
        <v>897</v>
      </c>
      <c r="C50" s="260">
        <f t="shared" si="0"/>
        <v>46.8</v>
      </c>
      <c r="D50" s="277">
        <v>5</v>
      </c>
      <c r="E50" s="261" t="s">
        <v>245</v>
      </c>
      <c r="F50" s="266">
        <v>234</v>
      </c>
      <c r="G50" s="269">
        <v>5</v>
      </c>
      <c r="H50" s="162"/>
      <c r="I50" s="261"/>
      <c r="J50" s="261"/>
      <c r="K50" s="203">
        <v>5</v>
      </c>
      <c r="L50" s="50"/>
      <c r="M50" s="119"/>
      <c r="N50" s="119"/>
      <c r="O50" s="118"/>
    </row>
    <row r="51" spans="1:15" s="95" customFormat="1" ht="14.45" customHeight="1" x14ac:dyDescent="0.25">
      <c r="A51" s="180">
        <v>40</v>
      </c>
      <c r="B51" s="267" t="s">
        <v>898</v>
      </c>
      <c r="C51" s="260">
        <f t="shared" si="0"/>
        <v>6.8</v>
      </c>
      <c r="D51" s="277">
        <v>50</v>
      </c>
      <c r="E51" s="261" t="s">
        <v>245</v>
      </c>
      <c r="F51" s="262">
        <v>340</v>
      </c>
      <c r="G51" s="269">
        <v>25</v>
      </c>
      <c r="H51" s="162"/>
      <c r="I51" s="261"/>
      <c r="J51" s="261"/>
      <c r="K51" s="203">
        <v>25</v>
      </c>
      <c r="L51" s="50"/>
      <c r="M51" s="119"/>
      <c r="N51" s="119"/>
      <c r="O51" s="118"/>
    </row>
    <row r="52" spans="1:15" s="95" customFormat="1" ht="14.45" customHeight="1" x14ac:dyDescent="0.25">
      <c r="A52" s="180">
        <v>41</v>
      </c>
      <c r="B52" s="267" t="s">
        <v>899</v>
      </c>
      <c r="C52" s="260">
        <f t="shared" si="0"/>
        <v>4</v>
      </c>
      <c r="D52" s="277">
        <v>50</v>
      </c>
      <c r="E52" s="261" t="s">
        <v>245</v>
      </c>
      <c r="F52" s="262">
        <v>200</v>
      </c>
      <c r="G52" s="269">
        <v>25</v>
      </c>
      <c r="H52" s="162"/>
      <c r="I52" s="261"/>
      <c r="J52" s="261"/>
      <c r="K52" s="203">
        <v>25</v>
      </c>
      <c r="L52" s="50"/>
      <c r="M52" s="119"/>
      <c r="N52" s="119"/>
      <c r="O52" s="118"/>
    </row>
    <row r="53" spans="1:15" s="95" customFormat="1" ht="14.45" customHeight="1" x14ac:dyDescent="0.25">
      <c r="A53" s="180">
        <v>42</v>
      </c>
      <c r="B53" s="267" t="s">
        <v>900</v>
      </c>
      <c r="C53" s="260">
        <f t="shared" si="0"/>
        <v>23</v>
      </c>
      <c r="D53" s="271">
        <v>2</v>
      </c>
      <c r="E53" s="261" t="s">
        <v>245</v>
      </c>
      <c r="F53" s="262">
        <v>46</v>
      </c>
      <c r="G53" s="269">
        <v>2</v>
      </c>
      <c r="H53" s="162"/>
      <c r="I53" s="261"/>
      <c r="J53" s="261"/>
      <c r="K53" s="203"/>
      <c r="L53" s="50"/>
      <c r="M53" s="119"/>
      <c r="N53" s="119"/>
      <c r="O53" s="118"/>
    </row>
    <row r="54" spans="1:15" s="95" customFormat="1" ht="14.45" customHeight="1" x14ac:dyDescent="0.25">
      <c r="A54" s="180">
        <v>43</v>
      </c>
      <c r="B54" s="267" t="s">
        <v>901</v>
      </c>
      <c r="C54" s="260">
        <f t="shared" si="0"/>
        <v>150</v>
      </c>
      <c r="D54" s="271">
        <v>4</v>
      </c>
      <c r="E54" s="261" t="s">
        <v>245</v>
      </c>
      <c r="F54" s="262">
        <v>600</v>
      </c>
      <c r="G54" s="269">
        <v>2</v>
      </c>
      <c r="H54" s="162"/>
      <c r="I54" s="261"/>
      <c r="J54" s="261"/>
      <c r="K54" s="203">
        <v>2</v>
      </c>
      <c r="L54" s="50"/>
      <c r="M54" s="119"/>
      <c r="N54" s="119"/>
      <c r="O54" s="118"/>
    </row>
    <row r="55" spans="1:15" s="95" customFormat="1" ht="14.45" customHeight="1" x14ac:dyDescent="0.25">
      <c r="A55" s="180">
        <v>44</v>
      </c>
      <c r="B55" s="274" t="s">
        <v>902</v>
      </c>
      <c r="C55" s="260">
        <f t="shared" si="0"/>
        <v>100</v>
      </c>
      <c r="D55" s="180">
        <v>5</v>
      </c>
      <c r="E55" s="261" t="s">
        <v>245</v>
      </c>
      <c r="F55" s="234">
        <v>500</v>
      </c>
      <c r="G55" s="163">
        <v>5</v>
      </c>
      <c r="H55" s="162"/>
      <c r="I55" s="261"/>
      <c r="J55" s="261"/>
      <c r="K55" s="163"/>
      <c r="L55" s="50"/>
      <c r="M55" s="119"/>
      <c r="N55" s="119"/>
      <c r="O55" s="118"/>
    </row>
    <row r="56" spans="1:15" s="95" customFormat="1" ht="14.45" customHeight="1" x14ac:dyDescent="0.25">
      <c r="A56" s="180">
        <v>45</v>
      </c>
      <c r="B56" s="267" t="s">
        <v>903</v>
      </c>
      <c r="C56" s="260">
        <f t="shared" si="0"/>
        <v>360</v>
      </c>
      <c r="D56" s="271">
        <v>10</v>
      </c>
      <c r="E56" s="261" t="s">
        <v>238</v>
      </c>
      <c r="F56" s="278">
        <v>3600</v>
      </c>
      <c r="G56" s="269">
        <v>10</v>
      </c>
      <c r="H56" s="162"/>
      <c r="I56" s="261"/>
      <c r="J56" s="261"/>
      <c r="K56" s="203">
        <v>10</v>
      </c>
      <c r="L56" s="50"/>
      <c r="M56" s="119"/>
      <c r="N56" s="119"/>
      <c r="O56" s="118"/>
    </row>
    <row r="57" spans="1:15" s="95" customFormat="1" ht="14.45" customHeight="1" x14ac:dyDescent="0.25">
      <c r="A57" s="180">
        <v>46</v>
      </c>
      <c r="B57" s="267" t="s">
        <v>904</v>
      </c>
      <c r="C57" s="260">
        <f t="shared" si="0"/>
        <v>150</v>
      </c>
      <c r="D57" s="271">
        <v>6</v>
      </c>
      <c r="E57" s="261" t="s">
        <v>237</v>
      </c>
      <c r="F57" s="278">
        <v>900</v>
      </c>
      <c r="G57" s="269">
        <v>3</v>
      </c>
      <c r="H57" s="162"/>
      <c r="I57" s="261"/>
      <c r="J57" s="261"/>
      <c r="K57" s="203">
        <v>3</v>
      </c>
      <c r="L57" s="50"/>
      <c r="M57" s="119"/>
      <c r="N57" s="119"/>
      <c r="O57" s="118"/>
    </row>
    <row r="58" spans="1:15" s="95" customFormat="1" ht="14.45" customHeight="1" x14ac:dyDescent="0.25">
      <c r="A58" s="180">
        <v>47</v>
      </c>
      <c r="B58" s="279" t="s">
        <v>905</v>
      </c>
      <c r="C58" s="260">
        <f t="shared" si="0"/>
        <v>39</v>
      </c>
      <c r="D58" s="271">
        <v>25</v>
      </c>
      <c r="E58" s="261" t="s">
        <v>72</v>
      </c>
      <c r="F58" s="280">
        <v>975</v>
      </c>
      <c r="G58" s="281" t="s">
        <v>907</v>
      </c>
      <c r="H58" s="162"/>
      <c r="I58" s="261"/>
      <c r="J58" s="261"/>
      <c r="K58" s="203">
        <v>10</v>
      </c>
      <c r="L58" s="50"/>
      <c r="M58" s="119"/>
      <c r="N58" s="119"/>
      <c r="O58" s="118"/>
    </row>
    <row r="59" spans="1:15" s="95" customFormat="1" ht="14.45" customHeight="1" x14ac:dyDescent="0.25">
      <c r="A59" s="180">
        <v>48</v>
      </c>
      <c r="B59" s="279" t="s">
        <v>906</v>
      </c>
      <c r="C59" s="260">
        <f t="shared" si="0"/>
        <v>150</v>
      </c>
      <c r="D59" s="271">
        <v>10</v>
      </c>
      <c r="E59" s="261" t="s">
        <v>917</v>
      </c>
      <c r="F59" s="280">
        <v>1500</v>
      </c>
      <c r="G59" s="281" t="s">
        <v>908</v>
      </c>
      <c r="H59" s="260"/>
      <c r="I59" s="261"/>
      <c r="J59" s="261"/>
      <c r="K59" s="203">
        <v>5</v>
      </c>
      <c r="L59" s="94"/>
      <c r="M59" s="94"/>
      <c r="N59" s="94"/>
      <c r="O59" s="118"/>
    </row>
    <row r="60" spans="1:15" s="95" customFormat="1" ht="14.45" customHeight="1" x14ac:dyDescent="0.25">
      <c r="A60" s="180">
        <v>49</v>
      </c>
      <c r="B60" s="282" t="s">
        <v>915</v>
      </c>
      <c r="C60" s="261"/>
      <c r="D60" s="202"/>
      <c r="E60" s="261"/>
      <c r="F60" s="205">
        <v>400000</v>
      </c>
      <c r="G60" s="267"/>
      <c r="H60" s="261"/>
      <c r="I60" s="261"/>
      <c r="J60" s="261"/>
      <c r="K60" s="267"/>
      <c r="L60" s="94"/>
      <c r="M60" s="94"/>
      <c r="N60" s="94"/>
      <c r="O60" s="118"/>
    </row>
    <row r="61" spans="1:15" s="95" customFormat="1" ht="14.45" customHeight="1" x14ac:dyDescent="0.25">
      <c r="A61" s="180"/>
      <c r="B61" s="282" t="s">
        <v>909</v>
      </c>
      <c r="C61" s="261"/>
      <c r="D61" s="202">
        <v>3</v>
      </c>
      <c r="E61" s="261" t="s">
        <v>485</v>
      </c>
      <c r="F61" s="283"/>
      <c r="G61" s="267"/>
      <c r="H61" s="261"/>
      <c r="I61" s="261"/>
      <c r="J61" s="261"/>
      <c r="K61" s="267"/>
      <c r="L61" s="94"/>
      <c r="M61" s="94"/>
      <c r="N61" s="94"/>
      <c r="O61" s="118"/>
    </row>
    <row r="62" spans="1:15" s="95" customFormat="1" ht="14.45" customHeight="1" x14ac:dyDescent="0.25">
      <c r="A62" s="180"/>
      <c r="B62" s="282" t="s">
        <v>910</v>
      </c>
      <c r="C62" s="261"/>
      <c r="D62" s="202">
        <v>1</v>
      </c>
      <c r="E62" s="261" t="s">
        <v>81</v>
      </c>
      <c r="F62" s="283"/>
      <c r="G62" s="267"/>
      <c r="H62" s="261"/>
      <c r="I62" s="261"/>
      <c r="J62" s="261"/>
      <c r="K62" s="267"/>
      <c r="L62" s="94"/>
      <c r="M62" s="94"/>
      <c r="N62" s="94"/>
      <c r="O62" s="118"/>
    </row>
    <row r="63" spans="1:15" s="95" customFormat="1" ht="14.45" customHeight="1" x14ac:dyDescent="0.25">
      <c r="A63" s="180"/>
      <c r="B63" s="282" t="s">
        <v>911</v>
      </c>
      <c r="C63" s="261"/>
      <c r="D63" s="202">
        <v>1</v>
      </c>
      <c r="E63" s="261" t="s">
        <v>81</v>
      </c>
      <c r="F63" s="283"/>
      <c r="G63" s="267"/>
      <c r="H63" s="261"/>
      <c r="I63" s="261"/>
      <c r="J63" s="261"/>
      <c r="K63" s="267"/>
      <c r="L63" s="94"/>
      <c r="M63" s="94"/>
      <c r="N63" s="94"/>
      <c r="O63" s="118"/>
    </row>
    <row r="64" spans="1:15" s="95" customFormat="1" ht="14.45" customHeight="1" x14ac:dyDescent="0.25">
      <c r="A64" s="180"/>
      <c r="B64" s="282" t="s">
        <v>912</v>
      </c>
      <c r="C64" s="261"/>
      <c r="D64" s="202">
        <v>1</v>
      </c>
      <c r="E64" s="261" t="s">
        <v>81</v>
      </c>
      <c r="F64" s="283"/>
      <c r="G64" s="267"/>
      <c r="H64" s="261"/>
      <c r="I64" s="261"/>
      <c r="J64" s="261"/>
      <c r="K64" s="267"/>
      <c r="L64" s="94"/>
      <c r="M64" s="94"/>
      <c r="N64" s="94"/>
      <c r="O64" s="118"/>
    </row>
    <row r="65" spans="1:15" s="95" customFormat="1" ht="14.45" customHeight="1" x14ac:dyDescent="0.25">
      <c r="A65" s="180"/>
      <c r="B65" s="282" t="s">
        <v>913</v>
      </c>
      <c r="C65" s="261"/>
      <c r="D65" s="180">
        <v>4</v>
      </c>
      <c r="E65" s="261" t="s">
        <v>485</v>
      </c>
      <c r="F65" s="283"/>
      <c r="G65" s="267"/>
      <c r="H65" s="261"/>
      <c r="I65" s="261"/>
      <c r="J65" s="261"/>
      <c r="K65" s="267"/>
      <c r="L65" s="94"/>
      <c r="M65" s="94"/>
      <c r="N65" s="94"/>
      <c r="O65" s="118"/>
    </row>
    <row r="66" spans="1:15" s="95" customFormat="1" ht="14.45" customHeight="1" x14ac:dyDescent="0.25">
      <c r="A66" s="180">
        <v>50</v>
      </c>
      <c r="B66" s="282" t="s">
        <v>916</v>
      </c>
      <c r="C66" s="261"/>
      <c r="D66" s="284"/>
      <c r="E66" s="261"/>
      <c r="F66" s="205">
        <v>200000</v>
      </c>
      <c r="G66" s="267"/>
      <c r="H66" s="261"/>
      <c r="I66" s="261"/>
      <c r="J66" s="261"/>
      <c r="K66" s="267"/>
      <c r="L66" s="94"/>
      <c r="M66" s="94"/>
      <c r="N66" s="94"/>
      <c r="O66" s="118"/>
    </row>
    <row r="67" spans="1:15" s="95" customFormat="1" ht="14.45" customHeight="1" x14ac:dyDescent="0.25">
      <c r="A67" s="180">
        <v>51</v>
      </c>
      <c r="B67" s="282" t="s">
        <v>914</v>
      </c>
      <c r="C67" s="261"/>
      <c r="D67" s="284"/>
      <c r="E67" s="261"/>
      <c r="F67" s="205">
        <v>75000</v>
      </c>
      <c r="G67" s="267"/>
      <c r="H67" s="261"/>
      <c r="I67" s="261"/>
      <c r="J67" s="261"/>
      <c r="K67" s="267"/>
      <c r="L67" s="94"/>
      <c r="M67" s="94"/>
      <c r="N67" s="94"/>
      <c r="O67" s="118"/>
    </row>
    <row r="68" spans="1:15" s="95" customFormat="1" ht="14.45" customHeight="1" x14ac:dyDescent="0.25">
      <c r="A68" s="47"/>
      <c r="B68" s="99"/>
      <c r="C68" s="94"/>
      <c r="D68" s="102"/>
      <c r="E68" s="94"/>
      <c r="F68" s="100"/>
      <c r="G68" s="96"/>
      <c r="H68" s="94"/>
      <c r="I68" s="94"/>
      <c r="J68" s="94"/>
      <c r="K68" s="96"/>
      <c r="L68" s="94"/>
      <c r="M68" s="94"/>
      <c r="N68" s="94"/>
      <c r="O68" s="118"/>
    </row>
    <row r="69" spans="1:15" s="95" customFormat="1" ht="14.45" customHeight="1" x14ac:dyDescent="0.25">
      <c r="A69" s="47"/>
      <c r="B69" s="99"/>
      <c r="C69" s="122"/>
      <c r="D69" s="102"/>
      <c r="E69" s="94"/>
      <c r="F69" s="100"/>
      <c r="G69" s="96"/>
      <c r="H69" s="122"/>
      <c r="I69" s="94"/>
      <c r="J69" s="94"/>
      <c r="K69" s="96"/>
      <c r="L69" s="94"/>
      <c r="M69" s="94"/>
      <c r="N69" s="94"/>
      <c r="O69" s="118"/>
    </row>
    <row r="70" spans="1:15" x14ac:dyDescent="0.25">
      <c r="A70" s="91" t="s">
        <v>19</v>
      </c>
      <c r="B70" s="101"/>
      <c r="C70" s="101"/>
      <c r="D70" s="230"/>
      <c r="E70" s="101"/>
      <c r="F70" s="50">
        <f>SUM(F12:F69)</f>
        <v>855534.91</v>
      </c>
      <c r="G70" s="101"/>
      <c r="H70" s="50">
        <f>SUM(H12:H69)</f>
        <v>0</v>
      </c>
      <c r="I70" s="101"/>
      <c r="J70" s="101"/>
      <c r="K70" s="101"/>
      <c r="L70" s="50">
        <f>SUM(L12:L69)</f>
        <v>0</v>
      </c>
      <c r="M70" s="4"/>
      <c r="N70" s="4"/>
    </row>
    <row r="71" spans="1:15" s="8" customFormat="1" x14ac:dyDescent="0.25">
      <c r="A71" s="5"/>
      <c r="B71" s="5"/>
      <c r="C71" s="5"/>
      <c r="D71" s="258"/>
      <c r="E71" s="5"/>
      <c r="F71" s="5"/>
      <c r="G71" s="121"/>
      <c r="H71" s="121"/>
      <c r="I71" s="121"/>
      <c r="J71" s="121"/>
      <c r="K71" s="121"/>
      <c r="L71" s="5"/>
      <c r="M71" s="5"/>
      <c r="N71" s="5"/>
    </row>
    <row r="72" spans="1:15" s="8" customFormat="1" x14ac:dyDescent="0.25">
      <c r="A72" s="20" t="s">
        <v>27</v>
      </c>
      <c r="B72" s="6"/>
      <c r="C72" s="6"/>
      <c r="D72" s="54"/>
      <c r="E72" s="6"/>
      <c r="F72" s="6"/>
      <c r="G72" s="6"/>
      <c r="H72" s="7"/>
      <c r="I72" s="7"/>
      <c r="J72" s="7"/>
      <c r="K72" s="7"/>
      <c r="L72" s="7"/>
    </row>
    <row r="73" spans="1:15" s="8" customFormat="1" ht="14.45" customHeight="1" x14ac:dyDescent="0.25">
      <c r="B73" s="7"/>
      <c r="C73" s="7"/>
      <c r="D73" s="189"/>
      <c r="E73" s="7"/>
      <c r="F73" s="7"/>
      <c r="G73" s="7"/>
      <c r="H73" s="15"/>
      <c r="I73" s="7"/>
      <c r="J73" s="19"/>
      <c r="K73" s="120"/>
      <c r="L73"/>
      <c r="M73"/>
    </row>
    <row r="74" spans="1:15" s="8" customFormat="1" ht="14.45" customHeight="1" x14ac:dyDescent="0.25">
      <c r="B74" s="7"/>
      <c r="C74" s="7"/>
      <c r="D74" s="189"/>
      <c r="E74" s="7"/>
      <c r="F74" s="7"/>
      <c r="G74" s="7"/>
      <c r="H74" s="15"/>
      <c r="I74" s="7"/>
      <c r="J74" s="19"/>
      <c r="K74" s="120"/>
      <c r="L74"/>
      <c r="M74"/>
    </row>
    <row r="75" spans="1:15" s="8" customFormat="1" ht="14.45" customHeight="1" x14ac:dyDescent="0.25">
      <c r="A75" s="219" t="s">
        <v>367</v>
      </c>
      <c r="B75" s="219"/>
      <c r="C75" s="219"/>
      <c r="D75" s="189"/>
      <c r="E75" s="7"/>
      <c r="F75" s="7"/>
      <c r="G75" s="7"/>
      <c r="H75" s="15"/>
      <c r="I75" s="7"/>
      <c r="J75" s="19"/>
      <c r="K75" s="120"/>
      <c r="L75"/>
      <c r="M75"/>
    </row>
    <row r="76" spans="1:15" s="8" customFormat="1" x14ac:dyDescent="0.25">
      <c r="A76" s="221" t="s">
        <v>368</v>
      </c>
      <c r="B76" s="221"/>
      <c r="C76" s="221"/>
      <c r="D76" s="189"/>
      <c r="G76" s="19"/>
      <c r="H76" s="7"/>
      <c r="I76" s="19"/>
      <c r="J76" s="19"/>
      <c r="K76" s="120"/>
      <c r="L76"/>
      <c r="M76"/>
    </row>
    <row r="77" spans="1:15" s="8" customFormat="1" x14ac:dyDescent="0.25">
      <c r="B77" s="7"/>
      <c r="C77" s="7"/>
      <c r="D77" s="189"/>
      <c r="G77" s="19"/>
      <c r="H77" s="7"/>
      <c r="I77" s="19"/>
      <c r="J77" s="19"/>
      <c r="K77" s="120"/>
      <c r="L77"/>
      <c r="M77"/>
    </row>
    <row r="78" spans="1:15" s="8" customFormat="1" x14ac:dyDescent="0.25">
      <c r="D78" s="191"/>
      <c r="G78" s="19"/>
      <c r="H78" s="19"/>
      <c r="I78" s="19"/>
      <c r="J78" s="19"/>
      <c r="K78" s="19"/>
    </row>
  </sheetData>
  <sheetProtection password="C1B6" sheet="1" objects="1" scenarios="1"/>
  <mergeCells count="22">
    <mergeCell ref="K7:N7"/>
    <mergeCell ref="G3:H3"/>
    <mergeCell ref="G4:H4"/>
    <mergeCell ref="A6:D6"/>
    <mergeCell ref="A7:E7"/>
    <mergeCell ref="F7:J7"/>
    <mergeCell ref="A76:C76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75:C75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zoomScaleNormal="100" zoomScaleSheetLayoutView="100" workbookViewId="0">
      <selection activeCell="H104" sqref="H104"/>
    </sheetView>
  </sheetViews>
  <sheetFormatPr defaultRowHeight="15" x14ac:dyDescent="0.25"/>
  <cols>
    <col min="1" max="1" width="10.5703125" customWidth="1"/>
    <col min="2" max="2" width="29.5703125" customWidth="1"/>
    <col min="3" max="3" width="13.5703125" customWidth="1"/>
    <col min="4" max="5" width="7.570312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4" x14ac:dyDescent="0.25">
      <c r="A1" s="16" t="s">
        <v>24</v>
      </c>
      <c r="B1" s="13"/>
      <c r="C1" s="13"/>
    </row>
    <row r="2" spans="1:14" x14ac:dyDescent="0.25">
      <c r="A2" s="16"/>
      <c r="B2" s="13"/>
      <c r="C2" s="13"/>
    </row>
    <row r="3" spans="1:14" x14ac:dyDescent="0.25">
      <c r="G3" s="208" t="s">
        <v>0</v>
      </c>
      <c r="H3" s="208"/>
    </row>
    <row r="4" spans="1:14" x14ac:dyDescent="0.25">
      <c r="G4" s="209" t="s">
        <v>396</v>
      </c>
      <c r="H4" s="209"/>
    </row>
    <row r="6" spans="1:14" ht="14.45" customHeight="1" x14ac:dyDescent="0.25">
      <c r="A6" s="210" t="s">
        <v>244</v>
      </c>
      <c r="B6" s="210"/>
      <c r="C6" s="210"/>
      <c r="D6" s="210"/>
      <c r="E6" s="6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211" t="s">
        <v>1</v>
      </c>
      <c r="B7" s="211"/>
      <c r="C7" s="211"/>
      <c r="D7" s="211"/>
      <c r="E7" s="211"/>
      <c r="F7" s="212" t="s">
        <v>2</v>
      </c>
      <c r="G7" s="212"/>
      <c r="H7" s="212"/>
      <c r="I7" s="212"/>
      <c r="J7" s="212"/>
      <c r="K7" s="206" t="s">
        <v>26</v>
      </c>
      <c r="L7" s="206"/>
      <c r="M7" s="206"/>
      <c r="N7" s="206"/>
    </row>
    <row r="8" spans="1:14" x14ac:dyDescent="0.25">
      <c r="A8" s="213" t="s">
        <v>84</v>
      </c>
      <c r="B8" s="213"/>
      <c r="C8" s="213"/>
      <c r="D8" s="213"/>
      <c r="E8" s="213"/>
      <c r="F8" s="17" t="s">
        <v>3</v>
      </c>
      <c r="G8" s="212" t="s">
        <v>4</v>
      </c>
      <c r="H8" s="212"/>
      <c r="I8" s="212" t="s">
        <v>5</v>
      </c>
      <c r="J8" s="212"/>
      <c r="K8" s="213" t="s">
        <v>6</v>
      </c>
      <c r="L8" s="213"/>
      <c r="M8" s="213"/>
      <c r="N8" s="213"/>
    </row>
    <row r="9" spans="1:14" x14ac:dyDescent="0.25">
      <c r="A9" s="214" t="s">
        <v>7</v>
      </c>
      <c r="B9" s="214" t="s">
        <v>8</v>
      </c>
      <c r="C9" s="214" t="s">
        <v>9</v>
      </c>
      <c r="D9" s="215" t="s">
        <v>10</v>
      </c>
      <c r="E9" s="296"/>
      <c r="F9" s="214" t="s">
        <v>11</v>
      </c>
      <c r="G9" s="212" t="s">
        <v>12</v>
      </c>
      <c r="H9" s="212"/>
      <c r="I9" s="212"/>
      <c r="J9" s="212"/>
      <c r="K9" s="212"/>
      <c r="L9" s="212"/>
      <c r="M9" s="212"/>
      <c r="N9" s="212"/>
    </row>
    <row r="10" spans="1:14" x14ac:dyDescent="0.25">
      <c r="A10" s="214"/>
      <c r="B10" s="214"/>
      <c r="C10" s="214"/>
      <c r="D10" s="217"/>
      <c r="E10" s="297"/>
      <c r="F10" s="214"/>
      <c r="G10" s="214" t="s">
        <v>13</v>
      </c>
      <c r="H10" s="214"/>
      <c r="I10" s="214" t="s">
        <v>14</v>
      </c>
      <c r="J10" s="214"/>
      <c r="K10" s="220" t="s">
        <v>15</v>
      </c>
      <c r="L10" s="220"/>
      <c r="M10" s="212" t="s">
        <v>16</v>
      </c>
      <c r="N10" s="212"/>
    </row>
    <row r="11" spans="1:14" x14ac:dyDescent="0.25">
      <c r="A11" s="214"/>
      <c r="B11" s="214"/>
      <c r="C11" s="214"/>
      <c r="D11" s="18" t="s">
        <v>25</v>
      </c>
      <c r="E11" s="190"/>
      <c r="F11" s="214"/>
      <c r="G11" s="17" t="s">
        <v>17</v>
      </c>
      <c r="H11" s="18" t="s">
        <v>18</v>
      </c>
      <c r="I11" s="18" t="s">
        <v>17</v>
      </c>
      <c r="J11" s="18" t="s">
        <v>18</v>
      </c>
      <c r="K11" s="18" t="s">
        <v>17</v>
      </c>
      <c r="L11" s="18" t="s">
        <v>18</v>
      </c>
      <c r="M11" s="18" t="s">
        <v>17</v>
      </c>
      <c r="N11" s="18" t="s">
        <v>18</v>
      </c>
    </row>
    <row r="12" spans="1:14" x14ac:dyDescent="0.25">
      <c r="A12" s="36">
        <v>1</v>
      </c>
      <c r="B12" s="158" t="s">
        <v>991</v>
      </c>
      <c r="C12" s="50">
        <f>F12/D12</f>
        <v>45.8</v>
      </c>
      <c r="D12" s="159">
        <v>10</v>
      </c>
      <c r="E12" s="298"/>
      <c r="F12" s="160">
        <v>458</v>
      </c>
      <c r="G12" s="289">
        <v>5</v>
      </c>
      <c r="H12" s="50"/>
      <c r="I12" s="4"/>
      <c r="J12" s="4"/>
      <c r="K12" s="290">
        <v>5</v>
      </c>
      <c r="L12" s="4"/>
      <c r="M12" s="4"/>
      <c r="N12" s="4"/>
    </row>
    <row r="13" spans="1:14" x14ac:dyDescent="0.25">
      <c r="A13" s="36">
        <v>2</v>
      </c>
      <c r="B13" s="158" t="s">
        <v>992</v>
      </c>
      <c r="C13" s="50">
        <f t="shared" ref="C13:C76" si="0">F13/D13</f>
        <v>2000</v>
      </c>
      <c r="D13" s="159">
        <v>1</v>
      </c>
      <c r="E13" s="298"/>
      <c r="F13" s="160">
        <v>2000</v>
      </c>
      <c r="G13" s="289">
        <v>1</v>
      </c>
      <c r="H13" s="50"/>
      <c r="I13" s="4"/>
      <c r="J13" s="4"/>
      <c r="K13" s="290"/>
      <c r="L13" s="4"/>
      <c r="M13" s="4"/>
      <c r="N13" s="4"/>
    </row>
    <row r="14" spans="1:14" x14ac:dyDescent="0.25">
      <c r="A14" s="36">
        <v>3</v>
      </c>
      <c r="B14" s="158" t="s">
        <v>993</v>
      </c>
      <c r="C14" s="50">
        <f t="shared" si="0"/>
        <v>231</v>
      </c>
      <c r="D14" s="159">
        <v>1</v>
      </c>
      <c r="E14" s="298"/>
      <c r="F14" s="160">
        <v>231</v>
      </c>
      <c r="G14" s="289">
        <v>1</v>
      </c>
      <c r="H14" s="50"/>
      <c r="I14" s="4"/>
      <c r="J14" s="4"/>
      <c r="K14" s="290"/>
      <c r="L14" s="4"/>
      <c r="M14" s="4"/>
      <c r="N14" s="4"/>
    </row>
    <row r="15" spans="1:14" x14ac:dyDescent="0.25">
      <c r="A15" s="36">
        <v>4</v>
      </c>
      <c r="B15" s="158" t="s">
        <v>994</v>
      </c>
      <c r="C15" s="50">
        <f t="shared" si="0"/>
        <v>324</v>
      </c>
      <c r="D15" s="159">
        <v>1</v>
      </c>
      <c r="E15" s="298"/>
      <c r="F15" s="160">
        <v>324</v>
      </c>
      <c r="G15" s="289">
        <v>1</v>
      </c>
      <c r="H15" s="50"/>
      <c r="I15" s="4"/>
      <c r="J15" s="4"/>
      <c r="K15" s="290"/>
      <c r="L15" s="4"/>
      <c r="M15" s="4"/>
      <c r="N15" s="4"/>
    </row>
    <row r="16" spans="1:14" x14ac:dyDescent="0.25">
      <c r="A16" s="36">
        <v>5</v>
      </c>
      <c r="B16" s="158" t="s">
        <v>995</v>
      </c>
      <c r="C16" s="50">
        <f t="shared" si="0"/>
        <v>43.44</v>
      </c>
      <c r="D16" s="159">
        <v>5</v>
      </c>
      <c r="E16" s="298"/>
      <c r="F16" s="160">
        <v>217.2</v>
      </c>
      <c r="G16" s="289">
        <v>3</v>
      </c>
      <c r="H16" s="50"/>
      <c r="I16" s="4"/>
      <c r="J16" s="4"/>
      <c r="K16" s="290">
        <v>2</v>
      </c>
      <c r="L16" s="4"/>
      <c r="M16" s="4"/>
      <c r="N16" s="4"/>
    </row>
    <row r="17" spans="1:14" x14ac:dyDescent="0.25">
      <c r="A17" s="36">
        <v>6</v>
      </c>
      <c r="B17" s="158" t="s">
        <v>996</v>
      </c>
      <c r="C17" s="50">
        <f t="shared" si="0"/>
        <v>13</v>
      </c>
      <c r="D17" s="159">
        <v>5</v>
      </c>
      <c r="E17" s="298"/>
      <c r="F17" s="160">
        <v>65</v>
      </c>
      <c r="G17" s="289">
        <v>3</v>
      </c>
      <c r="H17" s="50"/>
      <c r="I17" s="4"/>
      <c r="J17" s="4"/>
      <c r="K17" s="290">
        <v>2</v>
      </c>
      <c r="L17" s="4"/>
      <c r="M17" s="4"/>
      <c r="N17" s="4"/>
    </row>
    <row r="18" spans="1:14" x14ac:dyDescent="0.25">
      <c r="A18" s="36">
        <v>7</v>
      </c>
      <c r="B18" s="158" t="s">
        <v>997</v>
      </c>
      <c r="C18" s="50">
        <f t="shared" si="0"/>
        <v>15</v>
      </c>
      <c r="D18" s="159">
        <v>2</v>
      </c>
      <c r="E18" s="298"/>
      <c r="F18" s="160">
        <v>30</v>
      </c>
      <c r="G18" s="289">
        <v>2</v>
      </c>
      <c r="H18" s="50"/>
      <c r="I18" s="4"/>
      <c r="J18" s="4"/>
      <c r="K18" s="290"/>
      <c r="L18" s="4"/>
      <c r="M18" s="4"/>
      <c r="N18" s="4"/>
    </row>
    <row r="19" spans="1:14" x14ac:dyDescent="0.25">
      <c r="A19" s="36">
        <v>8</v>
      </c>
      <c r="B19" s="158" t="s">
        <v>998</v>
      </c>
      <c r="C19" s="50">
        <f t="shared" si="0"/>
        <v>135</v>
      </c>
      <c r="D19" s="159">
        <v>2</v>
      </c>
      <c r="E19" s="298"/>
      <c r="F19" s="160">
        <v>270</v>
      </c>
      <c r="G19" s="289">
        <v>2</v>
      </c>
      <c r="H19" s="50"/>
      <c r="I19" s="4"/>
      <c r="J19" s="4"/>
      <c r="K19" s="290"/>
      <c r="L19" s="4"/>
      <c r="M19" s="4"/>
      <c r="N19" s="4"/>
    </row>
    <row r="20" spans="1:14" x14ac:dyDescent="0.25">
      <c r="A20" s="36">
        <v>9</v>
      </c>
      <c r="B20" s="158" t="s">
        <v>999</v>
      </c>
      <c r="C20" s="50">
        <f t="shared" si="0"/>
        <v>158</v>
      </c>
      <c r="D20" s="159">
        <v>2</v>
      </c>
      <c r="E20" s="298"/>
      <c r="F20" s="160">
        <v>316</v>
      </c>
      <c r="G20" s="289">
        <v>2</v>
      </c>
      <c r="H20" s="50"/>
      <c r="I20" s="4"/>
      <c r="J20" s="4"/>
      <c r="K20" s="290"/>
      <c r="L20" s="4"/>
      <c r="M20" s="4"/>
      <c r="N20" s="4"/>
    </row>
    <row r="21" spans="1:14" x14ac:dyDescent="0.25">
      <c r="A21" s="36">
        <v>10</v>
      </c>
      <c r="B21" s="158" t="s">
        <v>1000</v>
      </c>
      <c r="C21" s="50">
        <f t="shared" si="0"/>
        <v>27.15</v>
      </c>
      <c r="D21" s="159">
        <v>20</v>
      </c>
      <c r="E21" s="298"/>
      <c r="F21" s="160">
        <v>543</v>
      </c>
      <c r="G21" s="289">
        <v>10</v>
      </c>
      <c r="H21" s="50"/>
      <c r="I21" s="4"/>
      <c r="J21" s="4"/>
      <c r="K21" s="290">
        <v>10</v>
      </c>
      <c r="L21" s="4"/>
      <c r="M21" s="4"/>
      <c r="N21" s="4"/>
    </row>
    <row r="22" spans="1:14" x14ac:dyDescent="0.25">
      <c r="A22" s="36">
        <v>11</v>
      </c>
      <c r="B22" s="158" t="s">
        <v>1001</v>
      </c>
      <c r="C22" s="50">
        <f t="shared" si="0"/>
        <v>117</v>
      </c>
      <c r="D22" s="159">
        <v>2</v>
      </c>
      <c r="E22" s="298"/>
      <c r="F22" s="160">
        <v>234</v>
      </c>
      <c r="G22" s="289">
        <v>1</v>
      </c>
      <c r="H22" s="50"/>
      <c r="I22" s="4"/>
      <c r="J22" s="4"/>
      <c r="K22" s="290">
        <v>1</v>
      </c>
      <c r="L22" s="4"/>
      <c r="M22" s="4"/>
      <c r="N22" s="4"/>
    </row>
    <row r="23" spans="1:14" x14ac:dyDescent="0.25">
      <c r="A23" s="36">
        <v>12</v>
      </c>
      <c r="B23" s="158" t="s">
        <v>1002</v>
      </c>
      <c r="C23" s="50">
        <f t="shared" si="0"/>
        <v>108</v>
      </c>
      <c r="D23" s="159">
        <v>3</v>
      </c>
      <c r="E23" s="298"/>
      <c r="F23" s="160">
        <v>324</v>
      </c>
      <c r="G23" s="289">
        <v>2</v>
      </c>
      <c r="H23" s="50"/>
      <c r="I23" s="4"/>
      <c r="J23" s="4"/>
      <c r="K23" s="290">
        <v>1</v>
      </c>
      <c r="L23" s="4"/>
      <c r="M23" s="4"/>
      <c r="N23" s="4"/>
    </row>
    <row r="24" spans="1:14" x14ac:dyDescent="0.25">
      <c r="A24" s="36">
        <v>13</v>
      </c>
      <c r="B24" s="158" t="s">
        <v>1003</v>
      </c>
      <c r="C24" s="50">
        <f t="shared" si="0"/>
        <v>46.2</v>
      </c>
      <c r="D24" s="159">
        <v>5</v>
      </c>
      <c r="E24" s="298"/>
      <c r="F24" s="160">
        <v>231</v>
      </c>
      <c r="G24" s="289">
        <v>3</v>
      </c>
      <c r="H24" s="50"/>
      <c r="I24" s="4"/>
      <c r="J24" s="4"/>
      <c r="K24" s="290">
        <v>2</v>
      </c>
      <c r="L24" s="4"/>
      <c r="M24" s="4"/>
      <c r="N24" s="4"/>
    </row>
    <row r="25" spans="1:14" x14ac:dyDescent="0.25">
      <c r="A25" s="36">
        <v>14</v>
      </c>
      <c r="B25" s="158" t="s">
        <v>1004</v>
      </c>
      <c r="C25" s="50">
        <f t="shared" si="0"/>
        <v>64.2</v>
      </c>
      <c r="D25" s="159">
        <v>5</v>
      </c>
      <c r="E25" s="298"/>
      <c r="F25" s="160">
        <v>321</v>
      </c>
      <c r="G25" s="289">
        <v>3</v>
      </c>
      <c r="H25" s="50"/>
      <c r="I25" s="4"/>
      <c r="J25" s="4"/>
      <c r="K25" s="290">
        <v>2</v>
      </c>
      <c r="L25" s="4"/>
      <c r="M25" s="4"/>
      <c r="N25" s="4"/>
    </row>
    <row r="26" spans="1:14" x14ac:dyDescent="0.25">
      <c r="A26" s="36">
        <v>15</v>
      </c>
      <c r="B26" s="158" t="s">
        <v>1005</v>
      </c>
      <c r="C26" s="50">
        <f t="shared" si="0"/>
        <v>40</v>
      </c>
      <c r="D26" s="159">
        <v>10</v>
      </c>
      <c r="E26" s="298"/>
      <c r="F26" s="160">
        <v>400</v>
      </c>
      <c r="G26" s="289">
        <v>5</v>
      </c>
      <c r="H26" s="50"/>
      <c r="I26" s="4"/>
      <c r="J26" s="4"/>
      <c r="K26" s="290">
        <v>5</v>
      </c>
      <c r="L26" s="4"/>
      <c r="M26" s="4"/>
      <c r="N26" s="4"/>
    </row>
    <row r="27" spans="1:14" x14ac:dyDescent="0.25">
      <c r="A27" s="36">
        <v>16</v>
      </c>
      <c r="B27" s="158" t="s">
        <v>1006</v>
      </c>
      <c r="C27" s="50">
        <f t="shared" si="0"/>
        <v>40</v>
      </c>
      <c r="D27" s="159">
        <v>2</v>
      </c>
      <c r="E27" s="298"/>
      <c r="F27" s="160">
        <v>80</v>
      </c>
      <c r="G27" s="289">
        <v>2</v>
      </c>
      <c r="H27" s="50"/>
      <c r="I27" s="4"/>
      <c r="J27" s="4"/>
      <c r="K27" s="290"/>
      <c r="L27" s="4"/>
      <c r="M27" s="4"/>
      <c r="N27" s="4"/>
    </row>
    <row r="28" spans="1:14" x14ac:dyDescent="0.25">
      <c r="A28" s="36">
        <v>17</v>
      </c>
      <c r="B28" s="158" t="s">
        <v>1007</v>
      </c>
      <c r="C28" s="50">
        <f t="shared" si="0"/>
        <v>30</v>
      </c>
      <c r="D28" s="159">
        <v>10</v>
      </c>
      <c r="E28" s="298"/>
      <c r="F28" s="160">
        <v>300</v>
      </c>
      <c r="G28" s="289">
        <v>5</v>
      </c>
      <c r="H28" s="50"/>
      <c r="I28" s="4"/>
      <c r="J28" s="4"/>
      <c r="K28" s="290">
        <v>5</v>
      </c>
      <c r="L28" s="4"/>
      <c r="M28" s="4"/>
      <c r="N28" s="4"/>
    </row>
    <row r="29" spans="1:14" x14ac:dyDescent="0.25">
      <c r="A29" s="36">
        <v>18</v>
      </c>
      <c r="B29" s="158" t="s">
        <v>1008</v>
      </c>
      <c r="C29" s="50">
        <f t="shared" si="0"/>
        <v>83.74</v>
      </c>
      <c r="D29" s="159">
        <v>2</v>
      </c>
      <c r="E29" s="298"/>
      <c r="F29" s="160">
        <v>167.48</v>
      </c>
      <c r="G29" s="289">
        <v>2</v>
      </c>
      <c r="H29" s="50"/>
      <c r="I29" s="4"/>
      <c r="J29" s="4"/>
      <c r="K29" s="290"/>
      <c r="L29" s="4"/>
      <c r="M29" s="4"/>
      <c r="N29" s="4"/>
    </row>
    <row r="30" spans="1:14" x14ac:dyDescent="0.25">
      <c r="A30" s="36">
        <v>19</v>
      </c>
      <c r="B30" s="158" t="s">
        <v>1009</v>
      </c>
      <c r="C30" s="50">
        <f t="shared" si="0"/>
        <v>86.06</v>
      </c>
      <c r="D30" s="159">
        <v>5</v>
      </c>
      <c r="E30" s="298" t="s">
        <v>236</v>
      </c>
      <c r="F30" s="160">
        <v>430.3</v>
      </c>
      <c r="G30" s="289">
        <v>3</v>
      </c>
      <c r="H30" s="50"/>
      <c r="I30" s="4"/>
      <c r="J30" s="4"/>
      <c r="K30" s="290">
        <v>2</v>
      </c>
      <c r="L30" s="4"/>
      <c r="M30" s="4"/>
      <c r="N30" s="4"/>
    </row>
    <row r="31" spans="1:14" x14ac:dyDescent="0.25">
      <c r="A31" s="36">
        <v>20</v>
      </c>
      <c r="B31" s="158" t="s">
        <v>1010</v>
      </c>
      <c r="C31" s="50">
        <f t="shared" si="0"/>
        <v>80</v>
      </c>
      <c r="D31" s="159">
        <v>10</v>
      </c>
      <c r="E31" s="298" t="s">
        <v>237</v>
      </c>
      <c r="F31" s="160">
        <v>800</v>
      </c>
      <c r="G31" s="289">
        <v>5</v>
      </c>
      <c r="H31" s="50"/>
      <c r="I31" s="4"/>
      <c r="J31" s="4"/>
      <c r="K31" s="290">
        <v>5</v>
      </c>
      <c r="L31" s="4"/>
      <c r="M31" s="4"/>
      <c r="N31" s="4"/>
    </row>
    <row r="32" spans="1:14" x14ac:dyDescent="0.25">
      <c r="A32" s="36">
        <v>21</v>
      </c>
      <c r="B32" s="158" t="s">
        <v>1011</v>
      </c>
      <c r="C32" s="50">
        <f t="shared" si="0"/>
        <v>90.2</v>
      </c>
      <c r="D32" s="159">
        <v>5</v>
      </c>
      <c r="E32" s="298" t="s">
        <v>238</v>
      </c>
      <c r="F32" s="160">
        <v>451</v>
      </c>
      <c r="G32" s="289">
        <v>3</v>
      </c>
      <c r="H32" s="50"/>
      <c r="I32" s="4"/>
      <c r="J32" s="4"/>
      <c r="K32" s="290">
        <v>2</v>
      </c>
      <c r="L32" s="4"/>
      <c r="M32" s="4"/>
      <c r="N32" s="4"/>
    </row>
    <row r="33" spans="1:14" x14ac:dyDescent="0.25">
      <c r="A33" s="36">
        <v>22</v>
      </c>
      <c r="B33" s="158" t="s">
        <v>1012</v>
      </c>
      <c r="C33" s="50">
        <f t="shared" si="0"/>
        <v>124.2</v>
      </c>
      <c r="D33" s="159">
        <v>5</v>
      </c>
      <c r="E33" s="298" t="s">
        <v>238</v>
      </c>
      <c r="F33" s="160">
        <v>621</v>
      </c>
      <c r="G33" s="289">
        <v>3</v>
      </c>
      <c r="H33" s="50"/>
      <c r="I33" s="4"/>
      <c r="J33" s="4"/>
      <c r="K33" s="290">
        <v>2</v>
      </c>
      <c r="L33" s="4"/>
      <c r="M33" s="4"/>
      <c r="N33" s="4"/>
    </row>
    <row r="34" spans="1:14" x14ac:dyDescent="0.25">
      <c r="A34" s="36">
        <v>23</v>
      </c>
      <c r="B34" s="158" t="s">
        <v>70</v>
      </c>
      <c r="C34" s="50">
        <f t="shared" si="0"/>
        <v>96.4</v>
      </c>
      <c r="D34" s="159">
        <v>5</v>
      </c>
      <c r="E34" s="298" t="s">
        <v>72</v>
      </c>
      <c r="F34" s="160">
        <v>482</v>
      </c>
      <c r="G34" s="289">
        <v>3</v>
      </c>
      <c r="H34" s="50"/>
      <c r="I34" s="4"/>
      <c r="J34" s="4"/>
      <c r="K34" s="290">
        <v>2</v>
      </c>
      <c r="L34" s="4"/>
      <c r="M34" s="4"/>
      <c r="N34" s="4"/>
    </row>
    <row r="35" spans="1:14" x14ac:dyDescent="0.25">
      <c r="A35" s="36">
        <v>24</v>
      </c>
      <c r="B35" s="158" t="s">
        <v>1013</v>
      </c>
      <c r="C35" s="50">
        <f t="shared" si="0"/>
        <v>46</v>
      </c>
      <c r="D35" s="159">
        <v>5</v>
      </c>
      <c r="E35" s="298" t="s">
        <v>72</v>
      </c>
      <c r="F35" s="160">
        <v>230</v>
      </c>
      <c r="G35" s="289">
        <v>3</v>
      </c>
      <c r="H35" s="50"/>
      <c r="I35" s="4"/>
      <c r="J35" s="4"/>
      <c r="K35" s="290">
        <v>2</v>
      </c>
      <c r="L35" s="4"/>
      <c r="M35" s="4"/>
      <c r="N35" s="4"/>
    </row>
    <row r="36" spans="1:14" x14ac:dyDescent="0.25">
      <c r="A36" s="36">
        <v>25</v>
      </c>
      <c r="B36" s="158" t="s">
        <v>1014</v>
      </c>
      <c r="C36" s="50">
        <f t="shared" si="0"/>
        <v>346</v>
      </c>
      <c r="D36" s="159">
        <v>1</v>
      </c>
      <c r="E36" s="298" t="s">
        <v>81</v>
      </c>
      <c r="F36" s="160">
        <v>346</v>
      </c>
      <c r="G36" s="289">
        <v>1</v>
      </c>
      <c r="H36" s="50"/>
      <c r="I36" s="4"/>
      <c r="J36" s="4"/>
      <c r="K36" s="290"/>
      <c r="L36" s="4"/>
      <c r="M36" s="4"/>
      <c r="N36" s="4"/>
    </row>
    <row r="37" spans="1:14" x14ac:dyDescent="0.25">
      <c r="A37" s="36">
        <v>26</v>
      </c>
      <c r="B37" s="158" t="s">
        <v>1015</v>
      </c>
      <c r="C37" s="50">
        <f t="shared" si="0"/>
        <v>90.4</v>
      </c>
      <c r="D37" s="159">
        <v>5</v>
      </c>
      <c r="E37" s="298" t="s">
        <v>237</v>
      </c>
      <c r="F37" s="160">
        <v>452</v>
      </c>
      <c r="G37" s="289">
        <v>3</v>
      </c>
      <c r="H37" s="50"/>
      <c r="I37" s="4"/>
      <c r="J37" s="4"/>
      <c r="K37" s="290">
        <v>2</v>
      </c>
      <c r="L37" s="4"/>
      <c r="M37" s="4"/>
      <c r="N37" s="4"/>
    </row>
    <row r="38" spans="1:14" x14ac:dyDescent="0.25">
      <c r="A38" s="36">
        <v>27</v>
      </c>
      <c r="B38" s="158" t="s">
        <v>1016</v>
      </c>
      <c r="C38" s="50">
        <f t="shared" si="0"/>
        <v>176</v>
      </c>
      <c r="D38" s="159">
        <v>2</v>
      </c>
      <c r="E38" s="298" t="s">
        <v>236</v>
      </c>
      <c r="F38" s="160">
        <v>352</v>
      </c>
      <c r="G38" s="289">
        <v>2</v>
      </c>
      <c r="H38" s="50"/>
      <c r="I38" s="4"/>
      <c r="J38" s="4"/>
      <c r="K38" s="290"/>
      <c r="L38" s="4"/>
      <c r="M38" s="4"/>
      <c r="N38" s="4"/>
    </row>
    <row r="39" spans="1:14" x14ac:dyDescent="0.25">
      <c r="A39" s="36">
        <v>28</v>
      </c>
      <c r="B39" s="158" t="s">
        <v>83</v>
      </c>
      <c r="C39" s="50">
        <f t="shared" si="0"/>
        <v>130.80000000000001</v>
      </c>
      <c r="D39" s="159">
        <v>5</v>
      </c>
      <c r="E39" s="298" t="s">
        <v>72</v>
      </c>
      <c r="F39" s="160">
        <v>654</v>
      </c>
      <c r="G39" s="289">
        <v>3</v>
      </c>
      <c r="H39" s="50"/>
      <c r="I39" s="4"/>
      <c r="J39" s="4"/>
      <c r="K39" s="290">
        <v>2</v>
      </c>
      <c r="L39" s="4"/>
      <c r="M39" s="4"/>
      <c r="N39" s="4"/>
    </row>
    <row r="40" spans="1:14" x14ac:dyDescent="0.25">
      <c r="A40" s="36">
        <v>29</v>
      </c>
      <c r="B40" s="158" t="s">
        <v>1017</v>
      </c>
      <c r="C40" s="50">
        <f t="shared" si="0"/>
        <v>71.599999999999994</v>
      </c>
      <c r="D40" s="159">
        <v>5</v>
      </c>
      <c r="E40" s="298" t="s">
        <v>72</v>
      </c>
      <c r="F40" s="160">
        <v>358</v>
      </c>
      <c r="G40" s="289">
        <v>3</v>
      </c>
      <c r="H40" s="50"/>
      <c r="I40" s="4"/>
      <c r="J40" s="4"/>
      <c r="K40" s="290">
        <v>2</v>
      </c>
      <c r="L40" s="4"/>
      <c r="M40" s="4"/>
      <c r="N40" s="4"/>
    </row>
    <row r="41" spans="1:14" x14ac:dyDescent="0.25">
      <c r="A41" s="36">
        <v>30</v>
      </c>
      <c r="B41" s="158" t="s">
        <v>1018</v>
      </c>
      <c r="C41" s="50">
        <f t="shared" si="0"/>
        <v>74</v>
      </c>
      <c r="D41" s="159">
        <v>5</v>
      </c>
      <c r="E41" s="298" t="s">
        <v>72</v>
      </c>
      <c r="F41" s="160">
        <v>370</v>
      </c>
      <c r="G41" s="289">
        <v>3</v>
      </c>
      <c r="H41" s="50"/>
      <c r="I41" s="4"/>
      <c r="J41" s="4"/>
      <c r="K41" s="290">
        <v>2</v>
      </c>
      <c r="L41" s="4"/>
      <c r="M41" s="4"/>
      <c r="N41" s="4"/>
    </row>
    <row r="42" spans="1:14" x14ac:dyDescent="0.25">
      <c r="A42" s="36">
        <v>31</v>
      </c>
      <c r="B42" s="158" t="s">
        <v>1019</v>
      </c>
      <c r="C42" s="50">
        <f t="shared" si="0"/>
        <v>78</v>
      </c>
      <c r="D42" s="159">
        <v>5</v>
      </c>
      <c r="E42" s="298" t="s">
        <v>72</v>
      </c>
      <c r="F42" s="160">
        <v>390</v>
      </c>
      <c r="G42" s="289">
        <v>3</v>
      </c>
      <c r="H42" s="50"/>
      <c r="I42" s="4"/>
      <c r="J42" s="4"/>
      <c r="K42" s="290">
        <v>2</v>
      </c>
      <c r="L42" s="4"/>
      <c r="M42" s="4"/>
      <c r="N42" s="4"/>
    </row>
    <row r="43" spans="1:14" x14ac:dyDescent="0.25">
      <c r="A43" s="36">
        <v>32</v>
      </c>
      <c r="B43" s="158" t="s">
        <v>1020</v>
      </c>
      <c r="C43" s="50">
        <f t="shared" si="0"/>
        <v>69</v>
      </c>
      <c r="D43" s="159">
        <v>5</v>
      </c>
      <c r="E43" s="298" t="s">
        <v>72</v>
      </c>
      <c r="F43" s="160">
        <v>345</v>
      </c>
      <c r="G43" s="289">
        <v>3</v>
      </c>
      <c r="H43" s="50"/>
      <c r="I43" s="4"/>
      <c r="J43" s="4"/>
      <c r="K43" s="290">
        <v>2</v>
      </c>
      <c r="L43" s="4"/>
      <c r="M43" s="4"/>
      <c r="N43" s="4"/>
    </row>
    <row r="44" spans="1:14" x14ac:dyDescent="0.25">
      <c r="A44" s="36">
        <v>33</v>
      </c>
      <c r="B44" s="158" t="s">
        <v>1021</v>
      </c>
      <c r="C44" s="50">
        <f t="shared" si="0"/>
        <v>130.80000000000001</v>
      </c>
      <c r="D44" s="159">
        <v>5</v>
      </c>
      <c r="E44" s="298" t="s">
        <v>238</v>
      </c>
      <c r="F44" s="160">
        <v>654</v>
      </c>
      <c r="G44" s="289">
        <v>3</v>
      </c>
      <c r="H44" s="50"/>
      <c r="I44" s="4"/>
      <c r="J44" s="4"/>
      <c r="K44" s="290">
        <v>2</v>
      </c>
      <c r="L44" s="4"/>
      <c r="M44" s="4"/>
      <c r="N44" s="4"/>
    </row>
    <row r="45" spans="1:14" x14ac:dyDescent="0.25">
      <c r="A45" s="36">
        <v>34</v>
      </c>
      <c r="B45" s="158" t="s">
        <v>1022</v>
      </c>
      <c r="C45" s="50">
        <f t="shared" si="0"/>
        <v>129</v>
      </c>
      <c r="D45" s="159">
        <v>5</v>
      </c>
      <c r="E45" s="298" t="s">
        <v>236</v>
      </c>
      <c r="F45" s="160">
        <v>645</v>
      </c>
      <c r="G45" s="289">
        <v>3</v>
      </c>
      <c r="H45" s="50"/>
      <c r="I45" s="4"/>
      <c r="J45" s="4"/>
      <c r="K45" s="290">
        <v>2</v>
      </c>
      <c r="L45" s="4"/>
      <c r="M45" s="4"/>
      <c r="N45" s="4"/>
    </row>
    <row r="46" spans="1:14" x14ac:dyDescent="0.25">
      <c r="A46" s="36">
        <v>35</v>
      </c>
      <c r="B46" s="158" t="s">
        <v>1023</v>
      </c>
      <c r="C46" s="50">
        <f t="shared" si="0"/>
        <v>25</v>
      </c>
      <c r="D46" s="159">
        <v>2</v>
      </c>
      <c r="E46" s="298" t="s">
        <v>72</v>
      </c>
      <c r="F46" s="160">
        <v>50</v>
      </c>
      <c r="G46" s="289">
        <v>2</v>
      </c>
      <c r="H46" s="50"/>
      <c r="I46" s="4"/>
      <c r="J46" s="4"/>
      <c r="K46" s="290"/>
      <c r="L46" s="4"/>
      <c r="M46" s="4"/>
      <c r="N46" s="4"/>
    </row>
    <row r="47" spans="1:14" x14ac:dyDescent="0.25">
      <c r="A47" s="36">
        <v>36</v>
      </c>
      <c r="B47" s="158" t="s">
        <v>1024</v>
      </c>
      <c r="C47" s="50">
        <f t="shared" si="0"/>
        <v>300</v>
      </c>
      <c r="D47" s="159">
        <v>1</v>
      </c>
      <c r="E47" s="298" t="s">
        <v>1082</v>
      </c>
      <c r="F47" s="160">
        <v>300</v>
      </c>
      <c r="G47" s="289">
        <v>1</v>
      </c>
      <c r="H47" s="50"/>
      <c r="I47" s="4"/>
      <c r="J47" s="4"/>
      <c r="K47" s="290"/>
      <c r="L47" s="4"/>
      <c r="M47" s="4"/>
      <c r="N47" s="4"/>
    </row>
    <row r="48" spans="1:14" x14ac:dyDescent="0.25">
      <c r="A48" s="36">
        <v>37</v>
      </c>
      <c r="B48" s="158" t="s">
        <v>1025</v>
      </c>
      <c r="C48" s="50">
        <f t="shared" si="0"/>
        <v>500</v>
      </c>
      <c r="D48" s="159">
        <v>1</v>
      </c>
      <c r="E48" s="298" t="s">
        <v>1082</v>
      </c>
      <c r="F48" s="160">
        <v>500</v>
      </c>
      <c r="G48" s="289">
        <v>1</v>
      </c>
      <c r="H48" s="50"/>
      <c r="I48" s="4"/>
      <c r="J48" s="4"/>
      <c r="K48" s="290"/>
      <c r="L48" s="4"/>
      <c r="M48" s="4"/>
      <c r="N48" s="4"/>
    </row>
    <row r="49" spans="1:14" x14ac:dyDescent="0.25">
      <c r="A49" s="36">
        <v>38</v>
      </c>
      <c r="B49" s="158" t="s">
        <v>1026</v>
      </c>
      <c r="C49" s="50">
        <f t="shared" si="0"/>
        <v>500</v>
      </c>
      <c r="D49" s="159">
        <v>1</v>
      </c>
      <c r="E49" s="298" t="s">
        <v>1082</v>
      </c>
      <c r="F49" s="160">
        <v>500</v>
      </c>
      <c r="G49" s="289">
        <v>1</v>
      </c>
      <c r="H49" s="50"/>
      <c r="I49" s="4"/>
      <c r="J49" s="4"/>
      <c r="K49" s="290"/>
      <c r="L49" s="4"/>
      <c r="M49" s="4"/>
      <c r="N49" s="4"/>
    </row>
    <row r="50" spans="1:14" x14ac:dyDescent="0.25">
      <c r="A50" s="36">
        <v>39</v>
      </c>
      <c r="B50" s="158" t="s">
        <v>1027</v>
      </c>
      <c r="C50" s="50">
        <f t="shared" si="0"/>
        <v>148.33333333333334</v>
      </c>
      <c r="D50" s="159">
        <v>3</v>
      </c>
      <c r="E50" s="298" t="s">
        <v>238</v>
      </c>
      <c r="F50" s="160">
        <v>445</v>
      </c>
      <c r="G50" s="289">
        <v>2</v>
      </c>
      <c r="H50" s="50"/>
      <c r="I50" s="4"/>
      <c r="J50" s="4"/>
      <c r="K50" s="290">
        <v>1</v>
      </c>
      <c r="L50" s="4"/>
      <c r="M50" s="4"/>
      <c r="N50" s="4"/>
    </row>
    <row r="51" spans="1:14" x14ac:dyDescent="0.25">
      <c r="A51" s="36">
        <v>40</v>
      </c>
      <c r="B51" s="158" t="s">
        <v>1028</v>
      </c>
      <c r="C51" s="50">
        <f t="shared" si="0"/>
        <v>145</v>
      </c>
      <c r="D51" s="159">
        <v>3</v>
      </c>
      <c r="E51" s="298" t="s">
        <v>238</v>
      </c>
      <c r="F51" s="160">
        <v>435</v>
      </c>
      <c r="G51" s="289">
        <v>2</v>
      </c>
      <c r="H51" s="50"/>
      <c r="I51" s="4"/>
      <c r="J51" s="4"/>
      <c r="K51" s="290">
        <v>1</v>
      </c>
      <c r="L51" s="4"/>
      <c r="M51" s="4"/>
      <c r="N51" s="4"/>
    </row>
    <row r="52" spans="1:14" x14ac:dyDescent="0.25">
      <c r="A52" s="36">
        <v>41</v>
      </c>
      <c r="B52" s="158" t="s">
        <v>1029</v>
      </c>
      <c r="C52" s="50">
        <f t="shared" si="0"/>
        <v>108.33333333333333</v>
      </c>
      <c r="D52" s="159">
        <v>3</v>
      </c>
      <c r="E52" s="298" t="s">
        <v>917</v>
      </c>
      <c r="F52" s="160">
        <v>325</v>
      </c>
      <c r="G52" s="289">
        <v>2</v>
      </c>
      <c r="H52" s="50"/>
      <c r="I52" s="4"/>
      <c r="J52" s="4"/>
      <c r="K52" s="290">
        <v>1</v>
      </c>
      <c r="L52" s="4"/>
      <c r="M52" s="4"/>
      <c r="N52" s="4"/>
    </row>
    <row r="53" spans="1:14" x14ac:dyDescent="0.25">
      <c r="A53" s="36">
        <v>42</v>
      </c>
      <c r="B53" s="158" t="s">
        <v>1030</v>
      </c>
      <c r="C53" s="50">
        <f t="shared" si="0"/>
        <v>270</v>
      </c>
      <c r="D53" s="159">
        <v>5</v>
      </c>
      <c r="E53" s="298" t="s">
        <v>1083</v>
      </c>
      <c r="F53" s="160">
        <v>1350</v>
      </c>
      <c r="G53" s="289">
        <v>3</v>
      </c>
      <c r="H53" s="50"/>
      <c r="I53" s="4"/>
      <c r="J53" s="4"/>
      <c r="K53" s="290">
        <v>2</v>
      </c>
      <c r="L53" s="4"/>
      <c r="M53" s="4"/>
      <c r="N53" s="4"/>
    </row>
    <row r="54" spans="1:14" x14ac:dyDescent="0.25">
      <c r="A54" s="36">
        <v>43</v>
      </c>
      <c r="B54" s="158" t="s">
        <v>1031</v>
      </c>
      <c r="C54" s="50">
        <f t="shared" si="0"/>
        <v>311</v>
      </c>
      <c r="D54" s="159">
        <v>5</v>
      </c>
      <c r="E54" s="298" t="s">
        <v>1083</v>
      </c>
      <c r="F54" s="160">
        <v>1555</v>
      </c>
      <c r="G54" s="289">
        <v>3</v>
      </c>
      <c r="H54" s="50"/>
      <c r="I54" s="4"/>
      <c r="J54" s="4"/>
      <c r="K54" s="290">
        <v>2</v>
      </c>
      <c r="L54" s="4"/>
      <c r="M54" s="4"/>
      <c r="N54" s="4"/>
    </row>
    <row r="55" spans="1:14" x14ac:dyDescent="0.25">
      <c r="A55" s="36">
        <v>44</v>
      </c>
      <c r="B55" s="158" t="s">
        <v>1032</v>
      </c>
      <c r="C55" s="50">
        <f t="shared" si="0"/>
        <v>325</v>
      </c>
      <c r="D55" s="159">
        <v>1</v>
      </c>
      <c r="E55" s="298" t="s">
        <v>238</v>
      </c>
      <c r="F55" s="160">
        <v>325</v>
      </c>
      <c r="G55" s="289">
        <v>1</v>
      </c>
      <c r="H55" s="50"/>
      <c r="I55" s="4"/>
      <c r="J55" s="4"/>
      <c r="K55" s="290"/>
      <c r="L55" s="4"/>
      <c r="M55" s="4"/>
      <c r="N55" s="4"/>
    </row>
    <row r="56" spans="1:14" x14ac:dyDescent="0.25">
      <c r="A56" s="36">
        <v>45</v>
      </c>
      <c r="B56" s="158" t="s">
        <v>1033</v>
      </c>
      <c r="C56" s="50">
        <f t="shared" si="0"/>
        <v>654</v>
      </c>
      <c r="D56" s="159">
        <v>1</v>
      </c>
      <c r="E56" s="298" t="s">
        <v>238</v>
      </c>
      <c r="F56" s="160">
        <v>654</v>
      </c>
      <c r="G56" s="289">
        <v>1</v>
      </c>
      <c r="H56" s="50"/>
      <c r="I56" s="4"/>
      <c r="J56" s="4"/>
      <c r="K56" s="290"/>
      <c r="L56" s="4"/>
      <c r="M56" s="4"/>
      <c r="N56" s="4"/>
    </row>
    <row r="57" spans="1:14" x14ac:dyDescent="0.25">
      <c r="A57" s="36">
        <v>46</v>
      </c>
      <c r="B57" s="158" t="s">
        <v>1034</v>
      </c>
      <c r="C57" s="50">
        <f t="shared" si="0"/>
        <v>330.8</v>
      </c>
      <c r="D57" s="159">
        <v>5</v>
      </c>
      <c r="E57" s="298" t="s">
        <v>72</v>
      </c>
      <c r="F57" s="160">
        <v>1654</v>
      </c>
      <c r="G57" s="289">
        <v>3</v>
      </c>
      <c r="H57" s="50"/>
      <c r="I57" s="4"/>
      <c r="J57" s="4"/>
      <c r="K57" s="290">
        <v>2</v>
      </c>
      <c r="L57" s="4"/>
      <c r="M57" s="4"/>
      <c r="N57" s="4"/>
    </row>
    <row r="58" spans="1:14" x14ac:dyDescent="0.25">
      <c r="A58" s="36">
        <v>47</v>
      </c>
      <c r="B58" s="158" t="s">
        <v>1035</v>
      </c>
      <c r="C58" s="50">
        <f t="shared" si="0"/>
        <v>86.039999999999992</v>
      </c>
      <c r="D58" s="159">
        <v>5</v>
      </c>
      <c r="E58" s="298" t="s">
        <v>72</v>
      </c>
      <c r="F58" s="160">
        <v>430.2</v>
      </c>
      <c r="G58" s="289">
        <v>3</v>
      </c>
      <c r="H58" s="50"/>
      <c r="I58" s="4"/>
      <c r="J58" s="4"/>
      <c r="K58" s="290">
        <v>2</v>
      </c>
      <c r="L58" s="4"/>
      <c r="M58" s="4"/>
      <c r="N58" s="4"/>
    </row>
    <row r="59" spans="1:14" x14ac:dyDescent="0.25">
      <c r="A59" s="36">
        <v>48</v>
      </c>
      <c r="B59" s="158" t="s">
        <v>1036</v>
      </c>
      <c r="C59" s="50">
        <f t="shared" si="0"/>
        <v>44.426000000000002</v>
      </c>
      <c r="D59" s="159">
        <v>5</v>
      </c>
      <c r="E59" s="298" t="s">
        <v>484</v>
      </c>
      <c r="F59" s="160">
        <v>222.13</v>
      </c>
      <c r="G59" s="289">
        <v>3</v>
      </c>
      <c r="H59" s="50"/>
      <c r="I59" s="4"/>
      <c r="J59" s="4"/>
      <c r="K59" s="290">
        <v>2</v>
      </c>
      <c r="L59" s="4"/>
      <c r="M59" s="4"/>
      <c r="N59" s="4"/>
    </row>
    <row r="60" spans="1:14" x14ac:dyDescent="0.25">
      <c r="A60" s="36">
        <v>49</v>
      </c>
      <c r="B60" s="158" t="s">
        <v>1037</v>
      </c>
      <c r="C60" s="50">
        <f t="shared" si="0"/>
        <v>42.6</v>
      </c>
      <c r="D60" s="159">
        <v>5</v>
      </c>
      <c r="E60" s="298" t="s">
        <v>484</v>
      </c>
      <c r="F60" s="160">
        <v>213</v>
      </c>
      <c r="G60" s="289">
        <v>3</v>
      </c>
      <c r="H60" s="50"/>
      <c r="I60" s="4"/>
      <c r="J60" s="4"/>
      <c r="K60" s="290">
        <v>2</v>
      </c>
      <c r="L60" s="4"/>
      <c r="M60" s="4"/>
      <c r="N60" s="4"/>
    </row>
    <row r="61" spans="1:14" x14ac:dyDescent="0.25">
      <c r="A61" s="36">
        <v>50</v>
      </c>
      <c r="B61" s="158" t="s">
        <v>1038</v>
      </c>
      <c r="C61" s="50">
        <f t="shared" si="0"/>
        <v>673.09</v>
      </c>
      <c r="D61" s="159">
        <v>1</v>
      </c>
      <c r="E61" s="298" t="s">
        <v>79</v>
      </c>
      <c r="F61" s="160">
        <v>673.09</v>
      </c>
      <c r="G61" s="289">
        <v>1</v>
      </c>
      <c r="H61" s="50"/>
      <c r="I61" s="4"/>
      <c r="J61" s="4"/>
      <c r="K61" s="290"/>
      <c r="L61" s="4"/>
      <c r="M61" s="4"/>
      <c r="N61" s="4"/>
    </row>
    <row r="62" spans="1:14" x14ac:dyDescent="0.25">
      <c r="A62" s="36">
        <v>51</v>
      </c>
      <c r="B62" s="158" t="s">
        <v>1039</v>
      </c>
      <c r="C62" s="50">
        <f t="shared" si="0"/>
        <v>734.4</v>
      </c>
      <c r="D62" s="159">
        <v>1</v>
      </c>
      <c r="E62" s="298" t="s">
        <v>79</v>
      </c>
      <c r="F62" s="160">
        <v>734.4</v>
      </c>
      <c r="G62" s="289">
        <v>1</v>
      </c>
      <c r="H62" s="50"/>
      <c r="I62" s="4"/>
      <c r="J62" s="4"/>
      <c r="K62" s="290"/>
      <c r="L62" s="4"/>
      <c r="M62" s="4"/>
      <c r="N62" s="4"/>
    </row>
    <row r="63" spans="1:14" x14ac:dyDescent="0.25">
      <c r="A63" s="36">
        <v>52</v>
      </c>
      <c r="B63" s="158" t="s">
        <v>1040</v>
      </c>
      <c r="C63" s="50">
        <f t="shared" si="0"/>
        <v>1342</v>
      </c>
      <c r="D63" s="159">
        <v>1</v>
      </c>
      <c r="E63" s="298" t="s">
        <v>79</v>
      </c>
      <c r="F63" s="160">
        <v>1342</v>
      </c>
      <c r="G63" s="289">
        <v>1</v>
      </c>
      <c r="H63" s="50"/>
      <c r="I63" s="4"/>
      <c r="J63" s="4"/>
      <c r="K63" s="290"/>
      <c r="L63" s="4"/>
      <c r="M63" s="4"/>
      <c r="N63" s="4"/>
    </row>
    <row r="64" spans="1:14" x14ac:dyDescent="0.25">
      <c r="A64" s="36">
        <v>53</v>
      </c>
      <c r="B64" s="158" t="s">
        <v>1041</v>
      </c>
      <c r="C64" s="50">
        <f t="shared" si="0"/>
        <v>288.33333333333331</v>
      </c>
      <c r="D64" s="159">
        <v>3</v>
      </c>
      <c r="E64" s="298" t="s">
        <v>236</v>
      </c>
      <c r="F64" s="160">
        <v>865</v>
      </c>
      <c r="G64" s="289">
        <v>2</v>
      </c>
      <c r="H64" s="50"/>
      <c r="I64" s="4"/>
      <c r="J64" s="4"/>
      <c r="K64" s="290">
        <v>1</v>
      </c>
      <c r="L64" s="4"/>
      <c r="M64" s="4"/>
      <c r="N64" s="4"/>
    </row>
    <row r="65" spans="1:14" x14ac:dyDescent="0.25">
      <c r="A65" s="36">
        <v>54</v>
      </c>
      <c r="B65" s="158" t="s">
        <v>1042</v>
      </c>
      <c r="C65" s="50">
        <f t="shared" si="0"/>
        <v>41.6</v>
      </c>
      <c r="D65" s="159">
        <v>5</v>
      </c>
      <c r="E65" s="298" t="s">
        <v>72</v>
      </c>
      <c r="F65" s="160">
        <v>208</v>
      </c>
      <c r="G65" s="289">
        <v>3</v>
      </c>
      <c r="H65" s="50"/>
      <c r="I65" s="4"/>
      <c r="J65" s="4"/>
      <c r="K65" s="290">
        <v>2</v>
      </c>
      <c r="L65" s="4"/>
      <c r="M65" s="4"/>
      <c r="N65" s="4"/>
    </row>
    <row r="66" spans="1:14" x14ac:dyDescent="0.25">
      <c r="A66" s="36">
        <v>55</v>
      </c>
      <c r="B66" s="158" t="s">
        <v>1043</v>
      </c>
      <c r="C66" s="50">
        <f t="shared" si="0"/>
        <v>124.2</v>
      </c>
      <c r="D66" s="159">
        <v>5</v>
      </c>
      <c r="E66" s="298" t="s">
        <v>484</v>
      </c>
      <c r="F66" s="160">
        <v>621</v>
      </c>
      <c r="G66" s="289">
        <v>3</v>
      </c>
      <c r="H66" s="50"/>
      <c r="I66" s="4"/>
      <c r="J66" s="4"/>
      <c r="K66" s="290">
        <v>2</v>
      </c>
      <c r="L66" s="4"/>
      <c r="M66" s="4"/>
      <c r="N66" s="4"/>
    </row>
    <row r="67" spans="1:14" ht="25.5" x14ac:dyDescent="0.25">
      <c r="A67" s="36">
        <v>56</v>
      </c>
      <c r="B67" s="158" t="s">
        <v>1044</v>
      </c>
      <c r="C67" s="50">
        <f t="shared" si="0"/>
        <v>22.18</v>
      </c>
      <c r="D67" s="159">
        <v>10</v>
      </c>
      <c r="E67" s="298" t="s">
        <v>72</v>
      </c>
      <c r="F67" s="160">
        <v>221.8</v>
      </c>
      <c r="G67" s="289">
        <v>5</v>
      </c>
      <c r="H67" s="50"/>
      <c r="I67" s="4"/>
      <c r="J67" s="4"/>
      <c r="K67" s="290">
        <v>5</v>
      </c>
      <c r="L67" s="4"/>
      <c r="M67" s="4"/>
      <c r="N67" s="4"/>
    </row>
    <row r="68" spans="1:14" x14ac:dyDescent="0.25">
      <c r="A68" s="36">
        <v>57</v>
      </c>
      <c r="B68" s="158" t="s">
        <v>1045</v>
      </c>
      <c r="C68" s="50">
        <f t="shared" si="0"/>
        <v>65</v>
      </c>
      <c r="D68" s="159">
        <v>5</v>
      </c>
      <c r="E68" s="298"/>
      <c r="F68" s="160">
        <v>325</v>
      </c>
      <c r="G68" s="289">
        <v>3</v>
      </c>
      <c r="H68" s="50"/>
      <c r="I68" s="4"/>
      <c r="J68" s="4"/>
      <c r="K68" s="290">
        <v>2</v>
      </c>
      <c r="L68" s="4"/>
      <c r="M68" s="4"/>
      <c r="N68" s="4"/>
    </row>
    <row r="69" spans="1:14" x14ac:dyDescent="0.25">
      <c r="A69" s="36">
        <v>58</v>
      </c>
      <c r="B69" s="158" t="s">
        <v>1046</v>
      </c>
      <c r="C69" s="50">
        <f t="shared" si="0"/>
        <v>111</v>
      </c>
      <c r="D69" s="159">
        <v>2</v>
      </c>
      <c r="E69" s="298"/>
      <c r="F69" s="160">
        <v>222</v>
      </c>
      <c r="G69" s="289">
        <v>2</v>
      </c>
      <c r="H69" s="50"/>
      <c r="I69" s="4"/>
      <c r="J69" s="4"/>
      <c r="K69" s="290"/>
      <c r="L69" s="4"/>
      <c r="M69" s="4"/>
      <c r="N69" s="4"/>
    </row>
    <row r="70" spans="1:14" x14ac:dyDescent="0.25">
      <c r="A70" s="36">
        <v>59</v>
      </c>
      <c r="B70" s="158" t="s">
        <v>1047</v>
      </c>
      <c r="C70" s="50">
        <f t="shared" si="0"/>
        <v>29.95</v>
      </c>
      <c r="D70" s="159">
        <v>20</v>
      </c>
      <c r="E70" s="298" t="s">
        <v>75</v>
      </c>
      <c r="F70" s="160">
        <v>599</v>
      </c>
      <c r="G70" s="289">
        <v>10</v>
      </c>
      <c r="H70" s="50"/>
      <c r="I70" s="4"/>
      <c r="J70" s="4"/>
      <c r="K70" s="290">
        <v>10</v>
      </c>
      <c r="L70" s="4"/>
      <c r="M70" s="4"/>
      <c r="N70" s="4"/>
    </row>
    <row r="71" spans="1:14" x14ac:dyDescent="0.25">
      <c r="A71" s="36">
        <v>60</v>
      </c>
      <c r="B71" s="158" t="s">
        <v>1048</v>
      </c>
      <c r="C71" s="50">
        <f t="shared" si="0"/>
        <v>29.95</v>
      </c>
      <c r="D71" s="159">
        <v>20</v>
      </c>
      <c r="E71" s="298" t="s">
        <v>75</v>
      </c>
      <c r="F71" s="160">
        <v>599</v>
      </c>
      <c r="G71" s="289">
        <v>10</v>
      </c>
      <c r="H71" s="50"/>
      <c r="I71" s="4"/>
      <c r="J71" s="4"/>
      <c r="K71" s="290">
        <v>10</v>
      </c>
      <c r="L71" s="4"/>
      <c r="M71" s="4"/>
      <c r="N71" s="4"/>
    </row>
    <row r="72" spans="1:14" x14ac:dyDescent="0.25">
      <c r="A72" s="36">
        <v>61</v>
      </c>
      <c r="B72" s="158" t="s">
        <v>1049</v>
      </c>
      <c r="C72" s="50">
        <f t="shared" si="0"/>
        <v>92.333333333333329</v>
      </c>
      <c r="D72" s="159">
        <v>3</v>
      </c>
      <c r="E72" s="298" t="s">
        <v>72</v>
      </c>
      <c r="F72" s="160">
        <v>277</v>
      </c>
      <c r="G72" s="289">
        <v>3</v>
      </c>
      <c r="H72" s="50"/>
      <c r="I72" s="4"/>
      <c r="J72" s="4"/>
      <c r="K72" s="290"/>
      <c r="L72" s="4"/>
      <c r="M72" s="4"/>
      <c r="N72" s="4"/>
    </row>
    <row r="73" spans="1:14" ht="25.5" x14ac:dyDescent="0.25">
      <c r="A73" s="36">
        <v>62</v>
      </c>
      <c r="B73" s="158" t="s">
        <v>1050</v>
      </c>
      <c r="C73" s="50">
        <f t="shared" si="0"/>
        <v>134.68</v>
      </c>
      <c r="D73" s="159">
        <v>5</v>
      </c>
      <c r="E73" s="298" t="s">
        <v>238</v>
      </c>
      <c r="F73" s="160">
        <v>673.4</v>
      </c>
      <c r="G73" s="289">
        <v>3</v>
      </c>
      <c r="H73" s="50"/>
      <c r="I73" s="4"/>
      <c r="J73" s="4"/>
      <c r="K73" s="290">
        <v>2</v>
      </c>
      <c r="L73" s="4"/>
      <c r="M73" s="4"/>
      <c r="N73" s="4"/>
    </row>
    <row r="74" spans="1:14" ht="25.5" x14ac:dyDescent="0.25">
      <c r="A74" s="36">
        <v>63</v>
      </c>
      <c r="B74" s="158" t="s">
        <v>1051</v>
      </c>
      <c r="C74" s="50">
        <f t="shared" si="0"/>
        <v>682.45</v>
      </c>
      <c r="D74" s="159">
        <v>10</v>
      </c>
      <c r="E74" s="298" t="s">
        <v>484</v>
      </c>
      <c r="F74" s="160">
        <v>6824.5</v>
      </c>
      <c r="G74" s="289">
        <v>5</v>
      </c>
      <c r="H74" s="50"/>
      <c r="I74" s="4"/>
      <c r="J74" s="4"/>
      <c r="K74" s="290">
        <v>5</v>
      </c>
      <c r="L74" s="4"/>
      <c r="M74" s="4"/>
      <c r="N74" s="4"/>
    </row>
    <row r="75" spans="1:14" x14ac:dyDescent="0.25">
      <c r="A75" s="36">
        <v>64</v>
      </c>
      <c r="B75" s="158" t="s">
        <v>1052</v>
      </c>
      <c r="C75" s="50">
        <f t="shared" si="0"/>
        <v>205</v>
      </c>
      <c r="D75" s="159">
        <v>20</v>
      </c>
      <c r="E75" s="298" t="s">
        <v>76</v>
      </c>
      <c r="F75" s="160">
        <v>4100</v>
      </c>
      <c r="G75" s="289">
        <v>10</v>
      </c>
      <c r="H75" s="50"/>
      <c r="I75" s="4"/>
      <c r="J75" s="4"/>
      <c r="K75" s="290">
        <v>10</v>
      </c>
      <c r="L75" s="4"/>
      <c r="M75" s="4"/>
      <c r="N75" s="4"/>
    </row>
    <row r="76" spans="1:14" x14ac:dyDescent="0.25">
      <c r="A76" s="36">
        <v>65</v>
      </c>
      <c r="B76" s="158" t="s">
        <v>1053</v>
      </c>
      <c r="C76" s="50">
        <f t="shared" si="0"/>
        <v>205</v>
      </c>
      <c r="D76" s="159">
        <v>20</v>
      </c>
      <c r="E76" s="298" t="s">
        <v>76</v>
      </c>
      <c r="F76" s="160">
        <v>4100</v>
      </c>
      <c r="G76" s="289">
        <v>10</v>
      </c>
      <c r="H76" s="50"/>
      <c r="I76" s="4"/>
      <c r="J76" s="4"/>
      <c r="K76" s="290">
        <v>10</v>
      </c>
      <c r="L76" s="4"/>
      <c r="M76" s="4"/>
      <c r="N76" s="4"/>
    </row>
    <row r="77" spans="1:14" x14ac:dyDescent="0.25">
      <c r="A77" s="36">
        <v>66</v>
      </c>
      <c r="B77" s="158" t="s">
        <v>1054</v>
      </c>
      <c r="C77" s="50">
        <f t="shared" ref="C77:C107" si="1">F77/D77</f>
        <v>240</v>
      </c>
      <c r="D77" s="159">
        <v>15</v>
      </c>
      <c r="E77" s="298" t="s">
        <v>76</v>
      </c>
      <c r="F77" s="160">
        <v>3600</v>
      </c>
      <c r="G77" s="289">
        <v>8</v>
      </c>
      <c r="H77" s="50"/>
      <c r="I77" s="4"/>
      <c r="J77" s="4"/>
      <c r="K77" s="290">
        <v>7</v>
      </c>
      <c r="L77" s="4"/>
      <c r="M77" s="4"/>
      <c r="N77" s="4"/>
    </row>
    <row r="78" spans="1:14" x14ac:dyDescent="0.25">
      <c r="A78" s="36">
        <v>67</v>
      </c>
      <c r="B78" s="158" t="s">
        <v>1055</v>
      </c>
      <c r="C78" s="50">
        <f t="shared" si="1"/>
        <v>800</v>
      </c>
      <c r="D78" s="159">
        <v>5</v>
      </c>
      <c r="E78" s="298"/>
      <c r="F78" s="160">
        <v>4000</v>
      </c>
      <c r="G78" s="289">
        <v>3</v>
      </c>
      <c r="H78" s="50"/>
      <c r="I78" s="4"/>
      <c r="J78" s="4"/>
      <c r="K78" s="290">
        <v>2</v>
      </c>
      <c r="L78" s="4"/>
      <c r="M78" s="4"/>
      <c r="N78" s="4"/>
    </row>
    <row r="79" spans="1:14" x14ac:dyDescent="0.25">
      <c r="A79" s="36">
        <v>68</v>
      </c>
      <c r="B79" s="158" t="s">
        <v>1056</v>
      </c>
      <c r="C79" s="50">
        <f t="shared" si="1"/>
        <v>86</v>
      </c>
      <c r="D79" s="159">
        <v>4</v>
      </c>
      <c r="E79" s="298"/>
      <c r="F79" s="160">
        <v>344</v>
      </c>
      <c r="G79" s="289">
        <v>2</v>
      </c>
      <c r="H79" s="50"/>
      <c r="I79" s="4"/>
      <c r="J79" s="4"/>
      <c r="K79" s="290">
        <v>2</v>
      </c>
      <c r="L79" s="4"/>
      <c r="M79" s="4"/>
      <c r="N79" s="4"/>
    </row>
    <row r="80" spans="1:14" x14ac:dyDescent="0.25">
      <c r="A80" s="36">
        <v>69</v>
      </c>
      <c r="B80" s="158" t="s">
        <v>1057</v>
      </c>
      <c r="C80" s="50">
        <f t="shared" si="1"/>
        <v>48.739999999999995</v>
      </c>
      <c r="D80" s="159">
        <v>5</v>
      </c>
      <c r="E80" s="298"/>
      <c r="F80" s="160">
        <v>243.7</v>
      </c>
      <c r="G80" s="289">
        <v>3</v>
      </c>
      <c r="H80" s="50"/>
      <c r="I80" s="4"/>
      <c r="J80" s="4"/>
      <c r="K80" s="290">
        <v>2</v>
      </c>
      <c r="L80" s="4"/>
      <c r="M80" s="4"/>
      <c r="N80" s="4"/>
    </row>
    <row r="81" spans="1:14" x14ac:dyDescent="0.25">
      <c r="A81" s="36">
        <v>70</v>
      </c>
      <c r="B81" s="158" t="s">
        <v>1058</v>
      </c>
      <c r="C81" s="50">
        <f t="shared" si="1"/>
        <v>267.64999999999998</v>
      </c>
      <c r="D81" s="159">
        <v>20</v>
      </c>
      <c r="E81" s="298"/>
      <c r="F81" s="160">
        <v>5353</v>
      </c>
      <c r="G81" s="289">
        <v>10</v>
      </c>
      <c r="H81" s="50"/>
      <c r="I81" s="4"/>
      <c r="J81" s="4"/>
      <c r="K81" s="290">
        <v>10</v>
      </c>
      <c r="L81" s="4"/>
      <c r="M81" s="4"/>
      <c r="N81" s="4"/>
    </row>
    <row r="82" spans="1:14" x14ac:dyDescent="0.25">
      <c r="A82" s="36">
        <v>71</v>
      </c>
      <c r="B82" s="158" t="s">
        <v>1059</v>
      </c>
      <c r="C82" s="50">
        <f t="shared" si="1"/>
        <v>20</v>
      </c>
      <c r="D82" s="159">
        <v>5</v>
      </c>
      <c r="E82" s="298"/>
      <c r="F82" s="160">
        <v>100</v>
      </c>
      <c r="G82" s="289">
        <v>3</v>
      </c>
      <c r="H82" s="50"/>
      <c r="I82" s="4"/>
      <c r="J82" s="4"/>
      <c r="K82" s="290">
        <v>2</v>
      </c>
      <c r="L82" s="4"/>
      <c r="M82" s="4"/>
      <c r="N82" s="4"/>
    </row>
    <row r="83" spans="1:14" x14ac:dyDescent="0.25">
      <c r="A83" s="36">
        <v>72</v>
      </c>
      <c r="B83" s="158" t="s">
        <v>1060</v>
      </c>
      <c r="C83" s="50">
        <f t="shared" si="1"/>
        <v>30</v>
      </c>
      <c r="D83" s="159">
        <v>4</v>
      </c>
      <c r="E83" s="298"/>
      <c r="F83" s="160">
        <v>120</v>
      </c>
      <c r="G83" s="289">
        <v>2</v>
      </c>
      <c r="H83" s="50"/>
      <c r="I83" s="4"/>
      <c r="J83" s="4"/>
      <c r="K83" s="290">
        <v>2</v>
      </c>
      <c r="L83" s="4"/>
      <c r="M83" s="4"/>
      <c r="N83" s="4"/>
    </row>
    <row r="84" spans="1:14" x14ac:dyDescent="0.25">
      <c r="A84" s="36">
        <v>73</v>
      </c>
      <c r="B84" s="158" t="s">
        <v>1061</v>
      </c>
      <c r="C84" s="50">
        <f t="shared" si="1"/>
        <v>71.13</v>
      </c>
      <c r="D84" s="159">
        <v>10</v>
      </c>
      <c r="E84" s="298"/>
      <c r="F84" s="160">
        <v>711.3</v>
      </c>
      <c r="G84" s="289">
        <v>5</v>
      </c>
      <c r="H84" s="50"/>
      <c r="I84" s="4"/>
      <c r="J84" s="4"/>
      <c r="K84" s="290">
        <v>5</v>
      </c>
      <c r="L84" s="4"/>
      <c r="M84" s="4"/>
      <c r="N84" s="4"/>
    </row>
    <row r="85" spans="1:14" x14ac:dyDescent="0.25">
      <c r="A85" s="36">
        <v>74</v>
      </c>
      <c r="B85" s="158" t="s">
        <v>1062</v>
      </c>
      <c r="C85" s="50">
        <f t="shared" si="1"/>
        <v>69.960000000000008</v>
      </c>
      <c r="D85" s="159">
        <v>20</v>
      </c>
      <c r="E85" s="298"/>
      <c r="F85" s="160">
        <v>1399.2</v>
      </c>
      <c r="G85" s="289">
        <v>10</v>
      </c>
      <c r="H85" s="50"/>
      <c r="I85" s="4"/>
      <c r="J85" s="4"/>
      <c r="K85" s="290">
        <v>10</v>
      </c>
      <c r="L85" s="4"/>
      <c r="M85" s="4"/>
      <c r="N85" s="4"/>
    </row>
    <row r="86" spans="1:14" x14ac:dyDescent="0.25">
      <c r="A86" s="36">
        <v>75</v>
      </c>
      <c r="B86" s="158" t="s">
        <v>1063</v>
      </c>
      <c r="C86" s="50">
        <f t="shared" si="1"/>
        <v>122.6</v>
      </c>
      <c r="D86" s="159">
        <v>5</v>
      </c>
      <c r="E86" s="298"/>
      <c r="F86" s="160">
        <v>613</v>
      </c>
      <c r="G86" s="289">
        <v>3</v>
      </c>
      <c r="H86" s="50"/>
      <c r="I86" s="4"/>
      <c r="J86" s="4"/>
      <c r="K86" s="290">
        <v>2</v>
      </c>
      <c r="L86" s="4"/>
      <c r="M86" s="4"/>
      <c r="N86" s="4"/>
    </row>
    <row r="87" spans="1:14" x14ac:dyDescent="0.25">
      <c r="A87" s="36">
        <v>76</v>
      </c>
      <c r="B87" s="158" t="s">
        <v>1064</v>
      </c>
      <c r="C87" s="50">
        <f t="shared" si="1"/>
        <v>30</v>
      </c>
      <c r="D87" s="159">
        <v>2</v>
      </c>
      <c r="E87" s="298"/>
      <c r="F87" s="160">
        <v>60</v>
      </c>
      <c r="G87" s="289">
        <v>2</v>
      </c>
      <c r="H87" s="50"/>
      <c r="I87" s="4"/>
      <c r="J87" s="4"/>
      <c r="K87" s="290"/>
      <c r="L87" s="4"/>
      <c r="M87" s="4"/>
      <c r="N87" s="4"/>
    </row>
    <row r="88" spans="1:14" x14ac:dyDescent="0.25">
      <c r="A88" s="36">
        <v>77</v>
      </c>
      <c r="B88" s="158" t="s">
        <v>1065</v>
      </c>
      <c r="C88" s="50">
        <f t="shared" si="1"/>
        <v>528.04999999999995</v>
      </c>
      <c r="D88" s="159">
        <v>1</v>
      </c>
      <c r="E88" s="298"/>
      <c r="F88" s="160">
        <v>528.04999999999995</v>
      </c>
      <c r="G88" s="289">
        <v>1</v>
      </c>
      <c r="H88" s="50"/>
      <c r="I88" s="4"/>
      <c r="J88" s="4"/>
      <c r="K88" s="290"/>
      <c r="L88" s="4"/>
      <c r="M88" s="4"/>
      <c r="N88" s="4"/>
    </row>
    <row r="89" spans="1:14" x14ac:dyDescent="0.25">
      <c r="A89" s="36">
        <v>78</v>
      </c>
      <c r="B89" s="158" t="s">
        <v>1066</v>
      </c>
      <c r="C89" s="50">
        <f t="shared" si="1"/>
        <v>286</v>
      </c>
      <c r="D89" s="159">
        <v>2</v>
      </c>
      <c r="E89" s="298"/>
      <c r="F89" s="160">
        <v>572</v>
      </c>
      <c r="G89" s="289">
        <v>2</v>
      </c>
      <c r="H89" s="50"/>
      <c r="I89" s="4"/>
      <c r="J89" s="4"/>
      <c r="K89" s="290"/>
      <c r="L89" s="4"/>
      <c r="M89" s="4"/>
      <c r="N89" s="4"/>
    </row>
    <row r="90" spans="1:14" x14ac:dyDescent="0.25">
      <c r="A90" s="36">
        <v>79</v>
      </c>
      <c r="B90" s="158" t="s">
        <v>1067</v>
      </c>
      <c r="C90" s="50">
        <f t="shared" si="1"/>
        <v>286</v>
      </c>
      <c r="D90" s="159">
        <v>2</v>
      </c>
      <c r="E90" s="298"/>
      <c r="F90" s="160">
        <v>572</v>
      </c>
      <c r="G90" s="289">
        <v>2</v>
      </c>
      <c r="H90" s="50"/>
      <c r="I90" s="4"/>
      <c r="J90" s="4"/>
      <c r="K90" s="290"/>
      <c r="L90" s="4"/>
      <c r="M90" s="4"/>
      <c r="N90" s="4"/>
    </row>
    <row r="91" spans="1:14" x14ac:dyDescent="0.25">
      <c r="A91" s="36">
        <v>80</v>
      </c>
      <c r="B91" s="158" t="s">
        <v>1068</v>
      </c>
      <c r="C91" s="50">
        <f t="shared" si="1"/>
        <v>28</v>
      </c>
      <c r="D91" s="159">
        <v>2</v>
      </c>
      <c r="E91" s="298"/>
      <c r="F91" s="160">
        <v>56</v>
      </c>
      <c r="G91" s="289">
        <v>2</v>
      </c>
      <c r="H91" s="50"/>
      <c r="I91" s="4"/>
      <c r="J91" s="4"/>
      <c r="K91" s="290"/>
      <c r="L91" s="4"/>
      <c r="M91" s="4"/>
      <c r="N91" s="4"/>
    </row>
    <row r="92" spans="1:14" x14ac:dyDescent="0.25">
      <c r="A92" s="36">
        <v>81</v>
      </c>
      <c r="B92" s="158" t="s">
        <v>1069</v>
      </c>
      <c r="C92" s="50">
        <f t="shared" si="1"/>
        <v>139.91999999999999</v>
      </c>
      <c r="D92" s="159">
        <v>2</v>
      </c>
      <c r="E92" s="298"/>
      <c r="F92" s="160">
        <v>279.83999999999997</v>
      </c>
      <c r="G92" s="289">
        <v>2</v>
      </c>
      <c r="H92" s="50"/>
      <c r="I92" s="4"/>
      <c r="J92" s="4"/>
      <c r="K92" s="290"/>
      <c r="L92" s="4"/>
      <c r="M92" s="4"/>
      <c r="N92" s="4"/>
    </row>
    <row r="93" spans="1:14" x14ac:dyDescent="0.25">
      <c r="A93" s="36">
        <v>82</v>
      </c>
      <c r="B93" s="158" t="s">
        <v>1070</v>
      </c>
      <c r="C93" s="50">
        <f t="shared" si="1"/>
        <v>38</v>
      </c>
      <c r="D93" s="159">
        <v>2</v>
      </c>
      <c r="E93" s="298"/>
      <c r="F93" s="160">
        <v>76</v>
      </c>
      <c r="G93" s="289">
        <v>2</v>
      </c>
      <c r="H93" s="50"/>
      <c r="I93" s="4"/>
      <c r="J93" s="4"/>
      <c r="K93" s="290"/>
      <c r="L93" s="4"/>
      <c r="M93" s="4"/>
      <c r="N93" s="4"/>
    </row>
    <row r="94" spans="1:14" x14ac:dyDescent="0.25">
      <c r="A94" s="36">
        <v>83</v>
      </c>
      <c r="B94" s="158" t="s">
        <v>1071</v>
      </c>
      <c r="C94" s="50">
        <f t="shared" si="1"/>
        <v>9.85</v>
      </c>
      <c r="D94" s="159">
        <v>10</v>
      </c>
      <c r="E94" s="298"/>
      <c r="F94" s="160">
        <v>98.5</v>
      </c>
      <c r="G94" s="289">
        <v>5</v>
      </c>
      <c r="H94" s="50"/>
      <c r="I94" s="4"/>
      <c r="J94" s="4"/>
      <c r="K94" s="290">
        <v>5</v>
      </c>
      <c r="L94" s="4"/>
      <c r="M94" s="4"/>
      <c r="N94" s="4"/>
    </row>
    <row r="95" spans="1:14" x14ac:dyDescent="0.25">
      <c r="A95" s="36">
        <v>84</v>
      </c>
      <c r="B95" s="291" t="s">
        <v>35</v>
      </c>
      <c r="C95" s="50">
        <f t="shared" si="1"/>
        <v>290</v>
      </c>
      <c r="D95" s="293">
        <v>10</v>
      </c>
      <c r="E95" s="293" t="s">
        <v>73</v>
      </c>
      <c r="F95" s="292">
        <v>2900</v>
      </c>
      <c r="G95" s="289">
        <v>5</v>
      </c>
      <c r="H95" s="50"/>
      <c r="I95" s="4"/>
      <c r="J95" s="4"/>
      <c r="K95" s="290">
        <v>5</v>
      </c>
      <c r="L95" s="4"/>
      <c r="M95" s="4"/>
      <c r="N95" s="4"/>
    </row>
    <row r="96" spans="1:14" x14ac:dyDescent="0.25">
      <c r="A96" s="36">
        <v>85</v>
      </c>
      <c r="B96" s="158" t="s">
        <v>38</v>
      </c>
      <c r="C96" s="50">
        <f t="shared" si="1"/>
        <v>26.666666666666668</v>
      </c>
      <c r="D96" s="159">
        <v>6</v>
      </c>
      <c r="E96" s="298" t="s">
        <v>75</v>
      </c>
      <c r="F96" s="160">
        <v>160</v>
      </c>
      <c r="G96" s="289">
        <v>3</v>
      </c>
      <c r="H96" s="50"/>
      <c r="I96" s="4"/>
      <c r="J96" s="4"/>
      <c r="K96" s="290">
        <v>3</v>
      </c>
      <c r="L96" s="4"/>
      <c r="M96" s="4"/>
      <c r="N96" s="4"/>
    </row>
    <row r="97" spans="1:14" x14ac:dyDescent="0.25">
      <c r="A97" s="36">
        <v>86</v>
      </c>
      <c r="B97" s="158" t="s">
        <v>50</v>
      </c>
      <c r="C97" s="50">
        <f t="shared" si="1"/>
        <v>80</v>
      </c>
      <c r="D97" s="159">
        <v>2</v>
      </c>
      <c r="E97" s="298" t="s">
        <v>72</v>
      </c>
      <c r="F97" s="160">
        <v>160</v>
      </c>
      <c r="G97" s="289">
        <v>2</v>
      </c>
      <c r="H97" s="50"/>
      <c r="I97" s="4"/>
      <c r="J97" s="4"/>
      <c r="K97" s="290"/>
      <c r="L97" s="4"/>
      <c r="M97" s="4"/>
      <c r="N97" s="4"/>
    </row>
    <row r="98" spans="1:14" x14ac:dyDescent="0.25">
      <c r="A98" s="36">
        <v>87</v>
      </c>
      <c r="B98" s="158" t="s">
        <v>1072</v>
      </c>
      <c r="C98" s="50">
        <f t="shared" si="1"/>
        <v>5000</v>
      </c>
      <c r="D98" s="159">
        <v>1</v>
      </c>
      <c r="E98" s="298"/>
      <c r="F98" s="160">
        <v>5000</v>
      </c>
      <c r="G98" s="289">
        <v>1</v>
      </c>
      <c r="H98" s="50"/>
      <c r="I98" s="4"/>
      <c r="J98" s="4"/>
      <c r="K98" s="290"/>
      <c r="L98" s="4"/>
      <c r="M98" s="4"/>
      <c r="N98" s="4"/>
    </row>
    <row r="99" spans="1:14" x14ac:dyDescent="0.25">
      <c r="A99" s="36">
        <v>88</v>
      </c>
      <c r="B99" s="158" t="s">
        <v>1073</v>
      </c>
      <c r="C99" s="50">
        <f t="shared" si="1"/>
        <v>3000</v>
      </c>
      <c r="D99" s="159">
        <v>1</v>
      </c>
      <c r="E99" s="298"/>
      <c r="F99" s="160">
        <v>3000</v>
      </c>
      <c r="G99" s="289">
        <v>1</v>
      </c>
      <c r="H99" s="50"/>
      <c r="I99" s="4"/>
      <c r="J99" s="4"/>
      <c r="K99" s="290"/>
      <c r="L99" s="4"/>
      <c r="M99" s="4"/>
      <c r="N99" s="4"/>
    </row>
    <row r="100" spans="1:14" x14ac:dyDescent="0.25">
      <c r="A100" s="36">
        <v>89</v>
      </c>
      <c r="B100" s="158" t="s">
        <v>1074</v>
      </c>
      <c r="C100" s="50">
        <f t="shared" si="1"/>
        <v>4500</v>
      </c>
      <c r="D100" s="159">
        <v>1</v>
      </c>
      <c r="E100" s="298"/>
      <c r="F100" s="160">
        <v>4500</v>
      </c>
      <c r="G100" s="289">
        <v>1</v>
      </c>
      <c r="H100" s="50"/>
      <c r="I100" s="4"/>
      <c r="J100" s="4"/>
      <c r="K100" s="290"/>
      <c r="L100" s="4"/>
      <c r="M100" s="4"/>
      <c r="N100" s="4"/>
    </row>
    <row r="101" spans="1:14" x14ac:dyDescent="0.25">
      <c r="A101" s="36">
        <v>90</v>
      </c>
      <c r="B101" s="158" t="s">
        <v>1075</v>
      </c>
      <c r="C101" s="50">
        <f t="shared" si="1"/>
        <v>149000</v>
      </c>
      <c r="D101" s="159">
        <v>1</v>
      </c>
      <c r="E101" s="298"/>
      <c r="F101" s="160">
        <v>149000</v>
      </c>
      <c r="G101" s="48"/>
      <c r="H101" s="50"/>
      <c r="I101" s="4"/>
      <c r="J101" s="4"/>
      <c r="K101" s="4"/>
      <c r="L101" s="4"/>
      <c r="M101" s="4"/>
      <c r="N101" s="4"/>
    </row>
    <row r="102" spans="1:14" x14ac:dyDescent="0.25">
      <c r="A102" s="36">
        <v>91</v>
      </c>
      <c r="B102" s="158" t="s">
        <v>1076</v>
      </c>
      <c r="C102" s="50">
        <f t="shared" si="1"/>
        <v>20000</v>
      </c>
      <c r="D102" s="159">
        <v>1</v>
      </c>
      <c r="E102" s="298"/>
      <c r="F102" s="160">
        <v>20000</v>
      </c>
      <c r="G102" s="48"/>
      <c r="H102" s="50"/>
      <c r="I102" s="4"/>
      <c r="J102" s="4"/>
      <c r="K102" s="4"/>
      <c r="L102" s="4"/>
      <c r="M102" s="4"/>
      <c r="N102" s="4"/>
    </row>
    <row r="103" spans="1:14" ht="25.5" x14ac:dyDescent="0.25">
      <c r="A103" s="36">
        <v>92</v>
      </c>
      <c r="B103" s="158" t="s">
        <v>1077</v>
      </c>
      <c r="C103" s="50">
        <f t="shared" si="1"/>
        <v>25000</v>
      </c>
      <c r="D103" s="159">
        <v>1</v>
      </c>
      <c r="E103" s="298"/>
      <c r="F103" s="160">
        <v>25000</v>
      </c>
      <c r="G103" s="48"/>
      <c r="H103" s="50"/>
      <c r="I103" s="4"/>
      <c r="J103" s="4"/>
      <c r="K103" s="4"/>
      <c r="L103" s="4"/>
      <c r="M103" s="4"/>
      <c r="N103" s="4"/>
    </row>
    <row r="104" spans="1:14" ht="25.5" x14ac:dyDescent="0.25">
      <c r="A104" s="36">
        <v>93</v>
      </c>
      <c r="B104" s="158" t="s">
        <v>1078</v>
      </c>
      <c r="C104" s="50">
        <f t="shared" si="1"/>
        <v>2000</v>
      </c>
      <c r="D104" s="159">
        <v>1</v>
      </c>
      <c r="E104" s="298"/>
      <c r="F104" s="160">
        <v>2000</v>
      </c>
      <c r="G104" s="48"/>
      <c r="H104" s="50"/>
      <c r="I104" s="4"/>
      <c r="J104" s="4"/>
      <c r="K104" s="4"/>
      <c r="L104" s="4"/>
      <c r="M104" s="4"/>
      <c r="N104" s="4"/>
    </row>
    <row r="105" spans="1:14" ht="25.5" x14ac:dyDescent="0.25">
      <c r="A105" s="36">
        <v>94</v>
      </c>
      <c r="B105" s="158" t="s">
        <v>1079</v>
      </c>
      <c r="C105" s="50">
        <f t="shared" si="1"/>
        <v>2000</v>
      </c>
      <c r="D105" s="159">
        <v>1</v>
      </c>
      <c r="E105" s="298"/>
      <c r="F105" s="160">
        <v>2000</v>
      </c>
      <c r="G105" s="48"/>
      <c r="H105" s="50"/>
      <c r="I105" s="4"/>
      <c r="J105" s="4"/>
      <c r="K105" s="4"/>
      <c r="L105" s="4"/>
      <c r="M105" s="4"/>
      <c r="N105" s="4"/>
    </row>
    <row r="106" spans="1:14" ht="30" x14ac:dyDescent="0.25">
      <c r="A106" s="36">
        <v>95</v>
      </c>
      <c r="B106" s="294" t="s">
        <v>1080</v>
      </c>
      <c r="C106" s="50">
        <f t="shared" si="1"/>
        <v>2000</v>
      </c>
      <c r="D106" s="295">
        <v>1</v>
      </c>
      <c r="E106" s="299"/>
      <c r="F106" s="160">
        <v>2000</v>
      </c>
      <c r="G106" s="48"/>
      <c r="H106" s="50"/>
      <c r="I106" s="4"/>
      <c r="J106" s="4"/>
      <c r="K106" s="4"/>
      <c r="L106" s="4"/>
      <c r="M106" s="4"/>
      <c r="N106" s="4"/>
    </row>
    <row r="107" spans="1:14" ht="25.5" x14ac:dyDescent="0.25">
      <c r="A107" s="36">
        <v>96</v>
      </c>
      <c r="B107" s="158" t="s">
        <v>1081</v>
      </c>
      <c r="C107" s="88">
        <v>50000</v>
      </c>
      <c r="D107" s="30"/>
      <c r="E107" s="30"/>
      <c r="F107" s="160">
        <v>50000</v>
      </c>
      <c r="G107" s="48"/>
      <c r="H107" s="50"/>
      <c r="I107" s="4"/>
      <c r="J107" s="4"/>
      <c r="K107" s="4"/>
      <c r="L107" s="4"/>
      <c r="M107" s="4"/>
      <c r="N107" s="4"/>
    </row>
    <row r="108" spans="1:14" x14ac:dyDescent="0.25">
      <c r="A108" s="18" t="s">
        <v>19</v>
      </c>
      <c r="B108" s="4"/>
      <c r="C108" s="4"/>
      <c r="D108" s="4"/>
      <c r="E108" s="4"/>
      <c r="F108" s="50">
        <f>SUM(F12:F107)</f>
        <v>329882.08999999997</v>
      </c>
      <c r="G108" s="4"/>
      <c r="H108" s="50">
        <f>SUM(H12:H107)</f>
        <v>0</v>
      </c>
      <c r="I108" s="4"/>
      <c r="J108" s="4"/>
      <c r="K108" s="4"/>
      <c r="L108" s="4"/>
      <c r="M108" s="4"/>
      <c r="N108" s="4"/>
    </row>
    <row r="109" spans="1:14" s="8" customForma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4" s="8" customFormat="1" x14ac:dyDescent="0.25">
      <c r="A110" s="20" t="s">
        <v>27</v>
      </c>
      <c r="B110" s="6"/>
      <c r="C110" s="6"/>
      <c r="D110" s="6"/>
      <c r="E110" s="6"/>
      <c r="F110" s="6"/>
      <c r="G110" s="6"/>
      <c r="H110" s="7"/>
      <c r="I110" s="7"/>
      <c r="J110" s="7"/>
      <c r="K110" s="7"/>
      <c r="L110" s="7"/>
    </row>
    <row r="111" spans="1:14" s="8" customFormat="1" ht="14.45" customHeight="1" x14ac:dyDescent="0.25">
      <c r="B111" s="7"/>
      <c r="C111" s="7"/>
      <c r="D111" s="7"/>
      <c r="E111" s="7"/>
      <c r="F111" s="7"/>
      <c r="G111" s="7"/>
      <c r="H111" s="15"/>
      <c r="I111" s="7"/>
      <c r="K111"/>
      <c r="L111"/>
      <c r="M111"/>
    </row>
    <row r="112" spans="1:14" s="8" customFormat="1" ht="14.45" customHeight="1" x14ac:dyDescent="0.25">
      <c r="B112" s="7"/>
      <c r="C112" s="7"/>
      <c r="D112" s="7"/>
      <c r="E112" s="7"/>
      <c r="F112" s="7"/>
      <c r="G112" s="7"/>
      <c r="H112" s="15"/>
      <c r="I112" s="7"/>
      <c r="K112"/>
      <c r="L112"/>
      <c r="M112"/>
    </row>
    <row r="113" spans="1:13" s="8" customFormat="1" ht="14.45" customHeight="1" x14ac:dyDescent="0.25">
      <c r="A113" s="225" t="s">
        <v>85</v>
      </c>
      <c r="B113" s="225"/>
      <c r="C113" s="225"/>
      <c r="D113" s="7"/>
      <c r="E113" s="7"/>
      <c r="F113" s="7"/>
      <c r="G113" s="7"/>
      <c r="H113" s="15"/>
      <c r="I113" s="7"/>
      <c r="K113"/>
      <c r="L113"/>
      <c r="M113"/>
    </row>
    <row r="114" spans="1:13" s="8" customFormat="1" ht="20.45" customHeight="1" x14ac:dyDescent="0.25">
      <c r="B114" s="19" t="s">
        <v>28</v>
      </c>
      <c r="C114" s="7"/>
      <c r="D114" s="7"/>
      <c r="E114" s="7"/>
      <c r="H114" s="7"/>
      <c r="K114"/>
      <c r="L114"/>
      <c r="M114"/>
    </row>
    <row r="115" spans="1:13" s="8" customFormat="1" x14ac:dyDescent="0.25">
      <c r="B115" s="7"/>
      <c r="C115" s="7"/>
      <c r="D115" s="7"/>
      <c r="E115" s="7"/>
      <c r="H115" s="7"/>
      <c r="K115"/>
      <c r="L115"/>
      <c r="M115"/>
    </row>
    <row r="116" spans="1:13" s="8" customFormat="1" x14ac:dyDescent="0.25"/>
  </sheetData>
  <sheetProtection password="C1B6" sheet="1" objects="1" scenarios="1"/>
  <mergeCells count="21">
    <mergeCell ref="K7:N7"/>
    <mergeCell ref="G3:H3"/>
    <mergeCell ref="G4:H4"/>
    <mergeCell ref="A6:D6"/>
    <mergeCell ref="A7:E7"/>
    <mergeCell ref="F7:J7"/>
    <mergeCell ref="A113:C113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topLeftCell="A88" zoomScaleNormal="100" zoomScaleSheetLayoutView="100" workbookViewId="0">
      <selection activeCell="F104" sqref="F104"/>
    </sheetView>
  </sheetViews>
  <sheetFormatPr defaultRowHeight="15" x14ac:dyDescent="0.25"/>
  <cols>
    <col min="1" max="1" width="10.5703125" customWidth="1"/>
    <col min="2" max="2" width="37.7109375" bestFit="1" customWidth="1"/>
    <col min="3" max="3" width="13.5703125" customWidth="1"/>
    <col min="4" max="4" width="7.5703125" style="52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5" x14ac:dyDescent="0.25">
      <c r="A1" s="16" t="s">
        <v>24</v>
      </c>
      <c r="B1" s="13"/>
      <c r="C1" s="13"/>
    </row>
    <row r="2" spans="1:15" x14ac:dyDescent="0.25">
      <c r="A2" s="16"/>
      <c r="B2" s="13"/>
      <c r="C2" s="13"/>
    </row>
    <row r="3" spans="1:15" x14ac:dyDescent="0.25">
      <c r="G3" s="208" t="s">
        <v>0</v>
      </c>
      <c r="H3" s="208"/>
    </row>
    <row r="4" spans="1:15" x14ac:dyDescent="0.25">
      <c r="G4" s="209" t="s">
        <v>396</v>
      </c>
      <c r="H4" s="209"/>
    </row>
    <row r="6" spans="1:15" ht="14.45" customHeight="1" x14ac:dyDescent="0.25">
      <c r="A6" s="210" t="s">
        <v>244</v>
      </c>
      <c r="B6" s="210"/>
      <c r="C6" s="210"/>
      <c r="D6" s="210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211" t="s">
        <v>1</v>
      </c>
      <c r="B7" s="211"/>
      <c r="C7" s="211"/>
      <c r="D7" s="211"/>
      <c r="E7" s="211"/>
      <c r="F7" s="212" t="s">
        <v>2</v>
      </c>
      <c r="G7" s="212"/>
      <c r="H7" s="212"/>
      <c r="I7" s="212"/>
      <c r="J7" s="212"/>
      <c r="K7" s="206" t="s">
        <v>26</v>
      </c>
      <c r="L7" s="206"/>
      <c r="M7" s="206"/>
      <c r="N7" s="206"/>
    </row>
    <row r="8" spans="1:15" x14ac:dyDescent="0.25">
      <c r="A8" s="213" t="s">
        <v>377</v>
      </c>
      <c r="B8" s="213"/>
      <c r="C8" s="213"/>
      <c r="D8" s="213"/>
      <c r="E8" s="213"/>
      <c r="F8" s="123" t="s">
        <v>3</v>
      </c>
      <c r="G8" s="212" t="s">
        <v>4</v>
      </c>
      <c r="H8" s="212"/>
      <c r="I8" s="212" t="s">
        <v>5</v>
      </c>
      <c r="J8" s="212"/>
      <c r="K8" s="213" t="s">
        <v>6</v>
      </c>
      <c r="L8" s="213"/>
      <c r="M8" s="213"/>
      <c r="N8" s="213"/>
    </row>
    <row r="9" spans="1:15" x14ac:dyDescent="0.25">
      <c r="A9" s="214" t="s">
        <v>7</v>
      </c>
      <c r="B9" s="214" t="s">
        <v>8</v>
      </c>
      <c r="C9" s="214" t="s">
        <v>9</v>
      </c>
      <c r="D9" s="215" t="s">
        <v>10</v>
      </c>
      <c r="E9" s="216"/>
      <c r="F9" s="214" t="s">
        <v>11</v>
      </c>
      <c r="G9" s="212" t="s">
        <v>12</v>
      </c>
      <c r="H9" s="212"/>
      <c r="I9" s="212"/>
      <c r="J9" s="212"/>
      <c r="K9" s="212"/>
      <c r="L9" s="212"/>
      <c r="M9" s="212"/>
      <c r="N9" s="212"/>
    </row>
    <row r="10" spans="1:15" x14ac:dyDescent="0.25">
      <c r="A10" s="214"/>
      <c r="B10" s="214"/>
      <c r="C10" s="214"/>
      <c r="D10" s="217"/>
      <c r="E10" s="218"/>
      <c r="F10" s="214"/>
      <c r="G10" s="214" t="s">
        <v>13</v>
      </c>
      <c r="H10" s="214"/>
      <c r="I10" s="214" t="s">
        <v>14</v>
      </c>
      <c r="J10" s="214"/>
      <c r="K10" s="220" t="s">
        <v>15</v>
      </c>
      <c r="L10" s="220"/>
      <c r="M10" s="212" t="s">
        <v>16</v>
      </c>
      <c r="N10" s="212"/>
    </row>
    <row r="11" spans="1:15" x14ac:dyDescent="0.25">
      <c r="A11" s="214"/>
      <c r="B11" s="214"/>
      <c r="C11" s="214"/>
      <c r="D11" s="124" t="s">
        <v>25</v>
      </c>
      <c r="E11" s="124" t="s">
        <v>8</v>
      </c>
      <c r="F11" s="214"/>
      <c r="G11" s="123" t="s">
        <v>17</v>
      </c>
      <c r="H11" s="124" t="s">
        <v>18</v>
      </c>
      <c r="I11" s="124" t="s">
        <v>17</v>
      </c>
      <c r="J11" s="124" t="s">
        <v>18</v>
      </c>
      <c r="K11" s="124" t="s">
        <v>17</v>
      </c>
      <c r="L11" s="124" t="s">
        <v>18</v>
      </c>
      <c r="M11" s="124" t="s">
        <v>17</v>
      </c>
      <c r="N11" s="124" t="s">
        <v>18</v>
      </c>
    </row>
    <row r="12" spans="1:15" x14ac:dyDescent="0.25">
      <c r="A12" s="47">
        <v>1</v>
      </c>
      <c r="B12" s="158" t="s">
        <v>774</v>
      </c>
      <c r="C12" s="136"/>
      <c r="D12" s="254">
        <v>33</v>
      </c>
      <c r="E12" s="81"/>
      <c r="F12" s="137"/>
      <c r="G12" s="255">
        <v>18</v>
      </c>
      <c r="H12" s="50"/>
      <c r="I12" s="48"/>
      <c r="J12" s="48"/>
      <c r="K12" s="255">
        <v>15</v>
      </c>
      <c r="L12" s="50"/>
      <c r="M12" s="48"/>
      <c r="N12" s="48"/>
      <c r="O12" s="118">
        <f t="shared" ref="O12:O76" si="0">(L12+N12+H12)-F12</f>
        <v>0</v>
      </c>
    </row>
    <row r="13" spans="1:15" ht="14.45" customHeight="1" x14ac:dyDescent="0.25">
      <c r="A13" s="47">
        <v>2</v>
      </c>
      <c r="B13" s="158" t="s">
        <v>775</v>
      </c>
      <c r="C13" s="136"/>
      <c r="D13" s="254">
        <v>165</v>
      </c>
      <c r="E13" s="81"/>
      <c r="F13" s="137"/>
      <c r="G13" s="255">
        <v>83</v>
      </c>
      <c r="H13" s="50"/>
      <c r="I13" s="48"/>
      <c r="J13" s="48"/>
      <c r="K13" s="255">
        <v>82</v>
      </c>
      <c r="L13" s="50"/>
      <c r="M13" s="48"/>
      <c r="N13" s="48"/>
      <c r="O13" s="118">
        <f t="shared" si="0"/>
        <v>0</v>
      </c>
    </row>
    <row r="14" spans="1:15" ht="14.45" customHeight="1" x14ac:dyDescent="0.25">
      <c r="A14" s="47">
        <v>3</v>
      </c>
      <c r="B14" s="158" t="s">
        <v>776</v>
      </c>
      <c r="C14" s="137"/>
      <c r="D14" s="254">
        <v>16</v>
      </c>
      <c r="E14" s="81"/>
      <c r="F14" s="137"/>
      <c r="G14" s="255">
        <v>10</v>
      </c>
      <c r="H14" s="50"/>
      <c r="I14" s="48"/>
      <c r="J14" s="48"/>
      <c r="K14" s="255">
        <v>6</v>
      </c>
      <c r="L14" s="50"/>
      <c r="M14" s="48"/>
      <c r="N14" s="48"/>
      <c r="O14" s="118">
        <f t="shared" si="0"/>
        <v>0</v>
      </c>
    </row>
    <row r="15" spans="1:15" ht="14.45" customHeight="1" x14ac:dyDescent="0.25">
      <c r="A15" s="47">
        <v>4</v>
      </c>
      <c r="B15" s="158" t="s">
        <v>777</v>
      </c>
      <c r="C15" s="137"/>
      <c r="D15" s="254">
        <v>16</v>
      </c>
      <c r="E15" s="81"/>
      <c r="F15" s="137"/>
      <c r="G15" s="255">
        <v>10</v>
      </c>
      <c r="H15" s="50"/>
      <c r="I15" s="48"/>
      <c r="J15" s="48"/>
      <c r="K15" s="255">
        <v>6</v>
      </c>
      <c r="L15" s="48"/>
      <c r="M15" s="48"/>
      <c r="N15" s="48"/>
      <c r="O15" s="118">
        <f t="shared" si="0"/>
        <v>0</v>
      </c>
    </row>
    <row r="16" spans="1:15" ht="14.45" customHeight="1" x14ac:dyDescent="0.25">
      <c r="A16" s="47">
        <v>5</v>
      </c>
      <c r="B16" s="158" t="s">
        <v>778</v>
      </c>
      <c r="C16" s="137"/>
      <c r="D16" s="254">
        <v>16</v>
      </c>
      <c r="E16" s="81"/>
      <c r="F16" s="137"/>
      <c r="G16" s="255">
        <v>10</v>
      </c>
      <c r="H16" s="50"/>
      <c r="I16" s="48"/>
      <c r="J16" s="48"/>
      <c r="K16" s="255">
        <v>6</v>
      </c>
      <c r="L16" s="50"/>
      <c r="M16" s="48"/>
      <c r="N16" s="48"/>
      <c r="O16" s="118">
        <f t="shared" si="0"/>
        <v>0</v>
      </c>
    </row>
    <row r="17" spans="1:15" ht="14.45" customHeight="1" x14ac:dyDescent="0.25">
      <c r="A17" s="47">
        <v>6</v>
      </c>
      <c r="B17" s="158" t="s">
        <v>779</v>
      </c>
      <c r="C17" s="137"/>
      <c r="D17" s="254">
        <v>20</v>
      </c>
      <c r="E17" s="81"/>
      <c r="F17" s="137"/>
      <c r="G17" s="255">
        <v>10</v>
      </c>
      <c r="H17" s="50"/>
      <c r="I17" s="48"/>
      <c r="J17" s="48"/>
      <c r="K17" s="255">
        <v>10</v>
      </c>
      <c r="L17" s="48"/>
      <c r="M17" s="48"/>
      <c r="N17" s="48"/>
      <c r="O17" s="118">
        <f t="shared" si="0"/>
        <v>0</v>
      </c>
    </row>
    <row r="18" spans="1:15" ht="14.45" customHeight="1" x14ac:dyDescent="0.25">
      <c r="A18" s="47">
        <v>7</v>
      </c>
      <c r="B18" s="158" t="s">
        <v>780</v>
      </c>
      <c r="C18" s="137"/>
      <c r="D18" s="254">
        <v>11</v>
      </c>
      <c r="E18" s="81"/>
      <c r="F18" s="137"/>
      <c r="G18" s="255">
        <v>6</v>
      </c>
      <c r="H18" s="50"/>
      <c r="I18" s="48"/>
      <c r="J18" s="48"/>
      <c r="K18" s="255">
        <v>5</v>
      </c>
      <c r="L18" s="48"/>
      <c r="M18" s="48"/>
      <c r="N18" s="48"/>
      <c r="O18" s="118">
        <f t="shared" si="0"/>
        <v>0</v>
      </c>
    </row>
    <row r="19" spans="1:15" ht="14.45" customHeight="1" x14ac:dyDescent="0.25">
      <c r="A19" s="47">
        <v>8</v>
      </c>
      <c r="B19" s="158" t="s">
        <v>781</v>
      </c>
      <c r="C19" s="137"/>
      <c r="D19" s="254">
        <v>55</v>
      </c>
      <c r="E19" s="81"/>
      <c r="F19" s="137"/>
      <c r="G19" s="255">
        <v>30</v>
      </c>
      <c r="H19" s="50"/>
      <c r="I19" s="48"/>
      <c r="J19" s="48"/>
      <c r="K19" s="255">
        <v>25</v>
      </c>
      <c r="L19" s="48"/>
      <c r="M19" s="48"/>
      <c r="N19" s="48"/>
      <c r="O19" s="118">
        <f t="shared" si="0"/>
        <v>0</v>
      </c>
    </row>
    <row r="20" spans="1:15" ht="14.45" customHeight="1" x14ac:dyDescent="0.25">
      <c r="A20" s="47">
        <v>9</v>
      </c>
      <c r="B20" s="158" t="s">
        <v>782</v>
      </c>
      <c r="C20" s="137"/>
      <c r="D20" s="254">
        <v>13</v>
      </c>
      <c r="E20" s="81"/>
      <c r="F20" s="137"/>
      <c r="G20" s="255">
        <v>13</v>
      </c>
      <c r="H20" s="50"/>
      <c r="I20" s="48"/>
      <c r="J20" s="48"/>
      <c r="K20" s="255"/>
      <c r="L20" s="48"/>
      <c r="M20" s="48"/>
      <c r="N20" s="48"/>
      <c r="O20" s="118">
        <f t="shared" si="0"/>
        <v>0</v>
      </c>
    </row>
    <row r="21" spans="1:15" ht="14.45" customHeight="1" x14ac:dyDescent="0.25">
      <c r="A21" s="47">
        <v>10</v>
      </c>
      <c r="B21" s="158" t="s">
        <v>783</v>
      </c>
      <c r="C21" s="137"/>
      <c r="D21" s="254">
        <v>6</v>
      </c>
      <c r="E21" s="81"/>
      <c r="F21" s="137"/>
      <c r="G21" s="255">
        <v>4</v>
      </c>
      <c r="H21" s="50"/>
      <c r="I21" s="48"/>
      <c r="J21" s="48"/>
      <c r="K21" s="255">
        <v>2</v>
      </c>
      <c r="L21" s="50"/>
      <c r="M21" s="48"/>
      <c r="N21" s="48"/>
      <c r="O21" s="118">
        <f t="shared" si="0"/>
        <v>0</v>
      </c>
    </row>
    <row r="22" spans="1:15" ht="14.45" customHeight="1" x14ac:dyDescent="0.25">
      <c r="A22" s="47">
        <v>11</v>
      </c>
      <c r="B22" s="158" t="s">
        <v>784</v>
      </c>
      <c r="C22" s="137"/>
      <c r="D22" s="254">
        <v>22</v>
      </c>
      <c r="E22" s="81"/>
      <c r="F22" s="137"/>
      <c r="G22" s="255">
        <v>12</v>
      </c>
      <c r="H22" s="50"/>
      <c r="I22" s="48"/>
      <c r="J22" s="48"/>
      <c r="K22" s="255">
        <v>10</v>
      </c>
      <c r="L22" s="50"/>
      <c r="M22" s="48"/>
      <c r="N22" s="48"/>
      <c r="O22" s="118">
        <f t="shared" si="0"/>
        <v>0</v>
      </c>
    </row>
    <row r="23" spans="1:15" ht="14.45" customHeight="1" x14ac:dyDescent="0.25">
      <c r="A23" s="47">
        <v>12</v>
      </c>
      <c r="B23" s="158" t="s">
        <v>785</v>
      </c>
      <c r="C23" s="137"/>
      <c r="D23" s="254">
        <v>26</v>
      </c>
      <c r="E23" s="81"/>
      <c r="F23" s="137"/>
      <c r="G23" s="255">
        <v>1</v>
      </c>
      <c r="H23" s="50"/>
      <c r="I23" s="48"/>
      <c r="J23" s="48"/>
      <c r="K23" s="255">
        <v>12</v>
      </c>
      <c r="L23" s="50"/>
      <c r="M23" s="48"/>
      <c r="N23" s="48"/>
      <c r="O23" s="118">
        <f t="shared" si="0"/>
        <v>0</v>
      </c>
    </row>
    <row r="24" spans="1:15" ht="14.45" customHeight="1" x14ac:dyDescent="0.25">
      <c r="A24" s="47">
        <v>13</v>
      </c>
      <c r="B24" s="158" t="s">
        <v>786</v>
      </c>
      <c r="C24" s="137"/>
      <c r="D24" s="254">
        <v>2</v>
      </c>
      <c r="E24" s="81"/>
      <c r="F24" s="137"/>
      <c r="G24" s="255">
        <v>2</v>
      </c>
      <c r="H24" s="50"/>
      <c r="I24" s="48"/>
      <c r="J24" s="48"/>
      <c r="K24" s="255"/>
      <c r="L24" s="50"/>
      <c r="M24" s="48"/>
      <c r="N24" s="48"/>
      <c r="O24" s="118">
        <f t="shared" si="0"/>
        <v>0</v>
      </c>
    </row>
    <row r="25" spans="1:15" ht="14.45" customHeight="1" x14ac:dyDescent="0.25">
      <c r="A25" s="47">
        <v>14</v>
      </c>
      <c r="B25" s="158" t="s">
        <v>787</v>
      </c>
      <c r="C25" s="137"/>
      <c r="D25" s="254">
        <v>10</v>
      </c>
      <c r="E25" s="81"/>
      <c r="F25" s="137"/>
      <c r="G25" s="255">
        <v>5</v>
      </c>
      <c r="H25" s="50"/>
      <c r="I25" s="48"/>
      <c r="J25" s="48"/>
      <c r="K25" s="255">
        <v>5</v>
      </c>
      <c r="L25" s="48"/>
      <c r="M25" s="48"/>
      <c r="N25" s="48"/>
      <c r="O25" s="118">
        <f t="shared" si="0"/>
        <v>0</v>
      </c>
    </row>
    <row r="26" spans="1:15" ht="14.45" customHeight="1" x14ac:dyDescent="0.25">
      <c r="A26" s="47">
        <v>15</v>
      </c>
      <c r="B26" s="158" t="s">
        <v>788</v>
      </c>
      <c r="C26" s="137"/>
      <c r="D26" s="254">
        <v>3</v>
      </c>
      <c r="E26" s="81"/>
      <c r="F26" s="137"/>
      <c r="G26" s="255">
        <v>2</v>
      </c>
      <c r="H26" s="50"/>
      <c r="I26" s="48"/>
      <c r="J26" s="48"/>
      <c r="K26" s="255">
        <v>1</v>
      </c>
      <c r="L26" s="50"/>
      <c r="M26" s="48"/>
      <c r="N26" s="48"/>
      <c r="O26" s="118">
        <f t="shared" si="0"/>
        <v>0</v>
      </c>
    </row>
    <row r="27" spans="1:15" ht="14.45" customHeight="1" x14ac:dyDescent="0.25">
      <c r="A27" s="47">
        <v>16</v>
      </c>
      <c r="B27" s="158" t="s">
        <v>789</v>
      </c>
      <c r="C27" s="137"/>
      <c r="D27" s="254">
        <v>5</v>
      </c>
      <c r="E27" s="81"/>
      <c r="F27" s="137"/>
      <c r="G27" s="255">
        <v>3</v>
      </c>
      <c r="H27" s="50"/>
      <c r="I27" s="48"/>
      <c r="J27" s="48"/>
      <c r="K27" s="255">
        <v>2</v>
      </c>
      <c r="L27" s="50"/>
      <c r="M27" s="48"/>
      <c r="N27" s="48"/>
      <c r="O27" s="118">
        <f t="shared" si="0"/>
        <v>0</v>
      </c>
    </row>
    <row r="28" spans="1:15" x14ac:dyDescent="0.25">
      <c r="A28" s="47">
        <v>17</v>
      </c>
      <c r="B28" s="158" t="s">
        <v>790</v>
      </c>
      <c r="C28" s="137"/>
      <c r="D28" s="254">
        <v>16</v>
      </c>
      <c r="E28" s="81"/>
      <c r="F28" s="137"/>
      <c r="G28" s="255">
        <v>10</v>
      </c>
      <c r="H28" s="50"/>
      <c r="I28" s="48"/>
      <c r="J28" s="48"/>
      <c r="K28" s="255">
        <v>6</v>
      </c>
      <c r="L28" s="50"/>
      <c r="M28" s="48"/>
      <c r="N28" s="48"/>
      <c r="O28" s="118">
        <f t="shared" si="0"/>
        <v>0</v>
      </c>
    </row>
    <row r="29" spans="1:15" x14ac:dyDescent="0.25">
      <c r="A29" s="47">
        <v>18</v>
      </c>
      <c r="B29" s="158" t="s">
        <v>791</v>
      </c>
      <c r="C29" s="137"/>
      <c r="D29" s="254">
        <v>22</v>
      </c>
      <c r="E29" s="81"/>
      <c r="F29" s="137"/>
      <c r="G29" s="255">
        <v>12</v>
      </c>
      <c r="H29" s="50"/>
      <c r="I29" s="48"/>
      <c r="J29" s="48"/>
      <c r="K29" s="255">
        <v>10</v>
      </c>
      <c r="L29" s="48"/>
      <c r="M29" s="48"/>
      <c r="N29" s="48"/>
      <c r="O29" s="118">
        <f t="shared" si="0"/>
        <v>0</v>
      </c>
    </row>
    <row r="30" spans="1:15" x14ac:dyDescent="0.25">
      <c r="A30" s="47">
        <v>19</v>
      </c>
      <c r="B30" s="158" t="s">
        <v>792</v>
      </c>
      <c r="C30" s="137"/>
      <c r="D30" s="254">
        <v>10</v>
      </c>
      <c r="E30" s="81"/>
      <c r="F30" s="137"/>
      <c r="G30" s="255">
        <v>5</v>
      </c>
      <c r="H30" s="50"/>
      <c r="I30" s="48"/>
      <c r="J30" s="48"/>
      <c r="K30" s="255">
        <v>5</v>
      </c>
      <c r="L30" s="48"/>
      <c r="M30" s="48"/>
      <c r="N30" s="48"/>
      <c r="O30" s="118">
        <f t="shared" si="0"/>
        <v>0</v>
      </c>
    </row>
    <row r="31" spans="1:15" x14ac:dyDescent="0.25">
      <c r="A31" s="47">
        <v>20</v>
      </c>
      <c r="B31" s="158" t="s">
        <v>793</v>
      </c>
      <c r="C31" s="137"/>
      <c r="D31" s="254">
        <v>10</v>
      </c>
      <c r="E31" s="81"/>
      <c r="F31" s="137"/>
      <c r="G31" s="255">
        <v>5</v>
      </c>
      <c r="H31" s="50"/>
      <c r="I31" s="48"/>
      <c r="J31" s="48"/>
      <c r="K31" s="255">
        <v>5</v>
      </c>
      <c r="L31" s="48"/>
      <c r="M31" s="48"/>
      <c r="N31" s="48"/>
      <c r="O31" s="118">
        <f t="shared" si="0"/>
        <v>0</v>
      </c>
    </row>
    <row r="32" spans="1:15" x14ac:dyDescent="0.25">
      <c r="A32" s="47">
        <v>21</v>
      </c>
      <c r="B32" s="158" t="s">
        <v>794</v>
      </c>
      <c r="C32" s="137"/>
      <c r="D32" s="254">
        <v>10</v>
      </c>
      <c r="E32" s="81"/>
      <c r="F32" s="137"/>
      <c r="G32" s="255">
        <v>5</v>
      </c>
      <c r="H32" s="50"/>
      <c r="I32" s="48"/>
      <c r="J32" s="48"/>
      <c r="K32" s="255">
        <v>5</v>
      </c>
      <c r="L32" s="48"/>
      <c r="M32" s="48"/>
      <c r="N32" s="48"/>
      <c r="O32" s="118">
        <f t="shared" si="0"/>
        <v>0</v>
      </c>
    </row>
    <row r="33" spans="1:15" x14ac:dyDescent="0.25">
      <c r="A33" s="47">
        <v>22</v>
      </c>
      <c r="B33" s="158" t="s">
        <v>795</v>
      </c>
      <c r="C33" s="137"/>
      <c r="D33" s="254">
        <v>10</v>
      </c>
      <c r="E33" s="81"/>
      <c r="F33" s="137"/>
      <c r="G33" s="255">
        <v>5</v>
      </c>
      <c r="H33" s="50"/>
      <c r="I33" s="48"/>
      <c r="J33" s="48"/>
      <c r="K33" s="255">
        <v>5</v>
      </c>
      <c r="L33" s="48"/>
      <c r="M33" s="48"/>
      <c r="N33" s="48"/>
      <c r="O33" s="118">
        <f t="shared" si="0"/>
        <v>0</v>
      </c>
    </row>
    <row r="34" spans="1:15" x14ac:dyDescent="0.25">
      <c r="A34" s="47">
        <v>23</v>
      </c>
      <c r="B34" s="158" t="s">
        <v>796</v>
      </c>
      <c r="C34" s="137"/>
      <c r="D34" s="254">
        <v>11</v>
      </c>
      <c r="E34" s="81"/>
      <c r="F34" s="137"/>
      <c r="G34" s="255">
        <v>5</v>
      </c>
      <c r="H34" s="50"/>
      <c r="I34" s="48"/>
      <c r="J34" s="48"/>
      <c r="K34" s="255">
        <v>6</v>
      </c>
      <c r="L34" s="50"/>
      <c r="M34" s="48"/>
      <c r="N34" s="48"/>
      <c r="O34" s="118">
        <f t="shared" si="0"/>
        <v>0</v>
      </c>
    </row>
    <row r="35" spans="1:15" x14ac:dyDescent="0.25">
      <c r="A35" s="47">
        <v>24</v>
      </c>
      <c r="B35" s="158" t="s">
        <v>797</v>
      </c>
      <c r="C35" s="137"/>
      <c r="D35" s="254">
        <v>5</v>
      </c>
      <c r="E35" s="81"/>
      <c r="F35" s="137"/>
      <c r="G35" s="255">
        <v>3</v>
      </c>
      <c r="H35" s="50"/>
      <c r="I35" s="48"/>
      <c r="J35" s="48"/>
      <c r="K35" s="255">
        <v>2</v>
      </c>
      <c r="L35" s="50"/>
      <c r="M35" s="48"/>
      <c r="N35" s="48"/>
      <c r="O35" s="118">
        <f t="shared" si="0"/>
        <v>0</v>
      </c>
    </row>
    <row r="36" spans="1:15" x14ac:dyDescent="0.25">
      <c r="A36" s="47">
        <v>25</v>
      </c>
      <c r="B36" s="158" t="s">
        <v>798</v>
      </c>
      <c r="C36" s="137"/>
      <c r="D36" s="254">
        <v>66</v>
      </c>
      <c r="E36" s="81"/>
      <c r="F36" s="137"/>
      <c r="G36" s="255">
        <v>33</v>
      </c>
      <c r="H36" s="50"/>
      <c r="I36" s="48"/>
      <c r="J36" s="48"/>
      <c r="K36" s="255">
        <v>33</v>
      </c>
      <c r="L36" s="48"/>
      <c r="M36" s="48"/>
      <c r="N36" s="48"/>
      <c r="O36" s="118">
        <f t="shared" si="0"/>
        <v>0</v>
      </c>
    </row>
    <row r="37" spans="1:15" x14ac:dyDescent="0.25">
      <c r="A37" s="47">
        <v>26</v>
      </c>
      <c r="B37" s="158" t="s">
        <v>799</v>
      </c>
      <c r="C37" s="137"/>
      <c r="D37" s="254">
        <v>16</v>
      </c>
      <c r="E37" s="81"/>
      <c r="F37" s="137"/>
      <c r="G37" s="255">
        <v>8</v>
      </c>
      <c r="H37" s="50"/>
      <c r="I37" s="48"/>
      <c r="J37" s="48"/>
      <c r="K37" s="255">
        <v>8</v>
      </c>
      <c r="L37" s="48"/>
      <c r="M37" s="48"/>
      <c r="N37" s="48"/>
      <c r="O37" s="118">
        <f t="shared" si="0"/>
        <v>0</v>
      </c>
    </row>
    <row r="38" spans="1:15" x14ac:dyDescent="0.25">
      <c r="A38" s="47">
        <v>27</v>
      </c>
      <c r="B38" s="158" t="s">
        <v>800</v>
      </c>
      <c r="C38" s="137"/>
      <c r="D38" s="254">
        <v>16</v>
      </c>
      <c r="E38" s="81"/>
      <c r="F38" s="137"/>
      <c r="G38" s="255">
        <v>8</v>
      </c>
      <c r="H38" s="50"/>
      <c r="I38" s="48"/>
      <c r="J38" s="48"/>
      <c r="K38" s="255">
        <v>8</v>
      </c>
      <c r="L38" s="48"/>
      <c r="M38" s="48"/>
      <c r="N38" s="48"/>
      <c r="O38" s="118">
        <f t="shared" si="0"/>
        <v>0</v>
      </c>
    </row>
    <row r="39" spans="1:15" x14ac:dyDescent="0.25">
      <c r="A39" s="47">
        <v>28</v>
      </c>
      <c r="B39" s="158" t="s">
        <v>801</v>
      </c>
      <c r="C39" s="137"/>
      <c r="D39" s="254">
        <v>5</v>
      </c>
      <c r="E39" s="81"/>
      <c r="F39" s="137"/>
      <c r="G39" s="255">
        <v>3</v>
      </c>
      <c r="H39" s="50"/>
      <c r="I39" s="48"/>
      <c r="J39" s="48"/>
      <c r="K39" s="255">
        <v>2</v>
      </c>
      <c r="L39" s="48"/>
      <c r="M39" s="48"/>
      <c r="N39" s="48"/>
      <c r="O39" s="118">
        <f t="shared" si="0"/>
        <v>0</v>
      </c>
    </row>
    <row r="40" spans="1:15" x14ac:dyDescent="0.25">
      <c r="A40" s="47">
        <v>29</v>
      </c>
      <c r="B40" s="158" t="s">
        <v>802</v>
      </c>
      <c r="C40" s="137"/>
      <c r="D40" s="254">
        <v>55</v>
      </c>
      <c r="E40" s="81"/>
      <c r="F40" s="137"/>
      <c r="G40" s="255">
        <v>30</v>
      </c>
      <c r="H40" s="50"/>
      <c r="I40" s="48"/>
      <c r="J40" s="48"/>
      <c r="K40" s="255">
        <v>25</v>
      </c>
      <c r="L40" s="50"/>
      <c r="M40" s="48"/>
      <c r="N40" s="48"/>
      <c r="O40" s="118">
        <f t="shared" si="0"/>
        <v>0</v>
      </c>
    </row>
    <row r="41" spans="1:15" x14ac:dyDescent="0.25">
      <c r="A41" s="47">
        <v>30</v>
      </c>
      <c r="B41" s="158" t="s">
        <v>803</v>
      </c>
      <c r="C41" s="137"/>
      <c r="D41" s="254">
        <v>33</v>
      </c>
      <c r="E41" s="81"/>
      <c r="F41" s="137"/>
      <c r="G41" s="255">
        <v>18</v>
      </c>
      <c r="H41" s="50"/>
      <c r="I41" s="48"/>
      <c r="J41" s="48"/>
      <c r="K41" s="255">
        <v>15</v>
      </c>
      <c r="L41" s="50"/>
      <c r="M41" s="48"/>
      <c r="N41" s="48"/>
      <c r="O41" s="118">
        <f t="shared" si="0"/>
        <v>0</v>
      </c>
    </row>
    <row r="42" spans="1:15" x14ac:dyDescent="0.25">
      <c r="A42" s="47">
        <v>31</v>
      </c>
      <c r="B42" s="158" t="s">
        <v>804</v>
      </c>
      <c r="C42" s="137"/>
      <c r="D42" s="254">
        <v>16</v>
      </c>
      <c r="E42" s="81"/>
      <c r="F42" s="137"/>
      <c r="G42" s="255">
        <v>8</v>
      </c>
      <c r="H42" s="50"/>
      <c r="I42" s="48"/>
      <c r="J42" s="48"/>
      <c r="K42" s="255">
        <v>8</v>
      </c>
      <c r="L42" s="48"/>
      <c r="M42" s="48"/>
      <c r="N42" s="48"/>
      <c r="O42" s="118">
        <f t="shared" si="0"/>
        <v>0</v>
      </c>
    </row>
    <row r="43" spans="1:15" x14ac:dyDescent="0.25">
      <c r="A43" s="47">
        <v>32</v>
      </c>
      <c r="B43" s="158" t="s">
        <v>805</v>
      </c>
      <c r="C43" s="138"/>
      <c r="D43" s="254">
        <v>4</v>
      </c>
      <c r="E43" s="139"/>
      <c r="F43" s="137"/>
      <c r="G43" s="255">
        <v>2</v>
      </c>
      <c r="H43" s="50"/>
      <c r="I43" s="48"/>
      <c r="J43" s="48"/>
      <c r="K43" s="255">
        <v>2</v>
      </c>
      <c r="L43" s="48"/>
      <c r="M43" s="48"/>
      <c r="N43" s="48"/>
      <c r="O43" s="118">
        <f t="shared" si="0"/>
        <v>0</v>
      </c>
    </row>
    <row r="44" spans="1:15" x14ac:dyDescent="0.25">
      <c r="A44" s="47">
        <v>33</v>
      </c>
      <c r="B44" s="158" t="s">
        <v>153</v>
      </c>
      <c r="C44" s="140"/>
      <c r="D44" s="254">
        <v>3</v>
      </c>
      <c r="E44" s="139"/>
      <c r="F44" s="137"/>
      <c r="G44" s="255">
        <v>2</v>
      </c>
      <c r="H44" s="50"/>
      <c r="I44" s="48"/>
      <c r="J44" s="48"/>
      <c r="K44" s="255">
        <v>1</v>
      </c>
      <c r="L44" s="48"/>
      <c r="M44" s="48"/>
      <c r="N44" s="48"/>
      <c r="O44" s="118">
        <f t="shared" si="0"/>
        <v>0</v>
      </c>
    </row>
    <row r="45" spans="1:15" x14ac:dyDescent="0.25">
      <c r="A45" s="47">
        <v>34</v>
      </c>
      <c r="B45" s="158" t="s">
        <v>806</v>
      </c>
      <c r="C45" s="140"/>
      <c r="D45" s="254">
        <v>22</v>
      </c>
      <c r="E45" s="139"/>
      <c r="F45" s="137"/>
      <c r="G45" s="255">
        <v>12</v>
      </c>
      <c r="H45" s="50"/>
      <c r="I45" s="48"/>
      <c r="J45" s="48"/>
      <c r="K45" s="255">
        <v>10</v>
      </c>
      <c r="L45" s="50"/>
      <c r="M45" s="48"/>
      <c r="N45" s="48"/>
      <c r="O45" s="118">
        <f t="shared" si="0"/>
        <v>0</v>
      </c>
    </row>
    <row r="46" spans="1:15" x14ac:dyDescent="0.25">
      <c r="A46" s="47">
        <v>35</v>
      </c>
      <c r="B46" s="158" t="s">
        <v>807</v>
      </c>
      <c r="C46" s="140"/>
      <c r="D46" s="254">
        <v>22</v>
      </c>
      <c r="E46" s="139"/>
      <c r="F46" s="137"/>
      <c r="G46" s="255">
        <v>12</v>
      </c>
      <c r="H46" s="50"/>
      <c r="I46" s="48"/>
      <c r="J46" s="48"/>
      <c r="K46" s="255">
        <v>10</v>
      </c>
      <c r="L46" s="50"/>
      <c r="M46" s="48"/>
      <c r="N46" s="48"/>
      <c r="O46" s="118">
        <f t="shared" si="0"/>
        <v>0</v>
      </c>
    </row>
    <row r="47" spans="1:15" x14ac:dyDescent="0.25">
      <c r="A47" s="47">
        <v>36</v>
      </c>
      <c r="B47" s="158" t="s">
        <v>808</v>
      </c>
      <c r="C47" s="140"/>
      <c r="D47" s="254">
        <v>5</v>
      </c>
      <c r="E47" s="139"/>
      <c r="F47" s="137"/>
      <c r="G47" s="255">
        <v>3</v>
      </c>
      <c r="H47" s="50"/>
      <c r="I47" s="48"/>
      <c r="J47" s="48"/>
      <c r="K47" s="255">
        <v>2</v>
      </c>
      <c r="L47" s="48"/>
      <c r="M47" s="48"/>
      <c r="N47" s="48"/>
      <c r="O47" s="118">
        <f t="shared" si="0"/>
        <v>0</v>
      </c>
    </row>
    <row r="48" spans="1:15" x14ac:dyDescent="0.25">
      <c r="A48" s="47">
        <v>37</v>
      </c>
      <c r="B48" s="158" t="s">
        <v>809</v>
      </c>
      <c r="C48" s="140"/>
      <c r="D48" s="254">
        <v>16</v>
      </c>
      <c r="E48" s="139"/>
      <c r="F48" s="137"/>
      <c r="G48" s="255">
        <v>10</v>
      </c>
      <c r="H48" s="50"/>
      <c r="I48" s="48"/>
      <c r="J48" s="48"/>
      <c r="K48" s="255">
        <v>6</v>
      </c>
      <c r="L48" s="48"/>
      <c r="M48" s="48"/>
      <c r="N48" s="48"/>
      <c r="O48" s="118">
        <f t="shared" si="0"/>
        <v>0</v>
      </c>
    </row>
    <row r="49" spans="1:15" x14ac:dyDescent="0.25">
      <c r="A49" s="47">
        <v>38</v>
      </c>
      <c r="B49" s="158" t="s">
        <v>810</v>
      </c>
      <c r="C49" s="140"/>
      <c r="D49" s="254">
        <v>22</v>
      </c>
      <c r="E49" s="139"/>
      <c r="F49" s="137"/>
      <c r="G49" s="255">
        <v>12</v>
      </c>
      <c r="H49" s="50"/>
      <c r="I49" s="48"/>
      <c r="J49" s="48"/>
      <c r="K49" s="255">
        <v>10</v>
      </c>
      <c r="L49" s="48"/>
      <c r="M49" s="48"/>
      <c r="N49" s="48"/>
      <c r="O49" s="118">
        <f t="shared" si="0"/>
        <v>0</v>
      </c>
    </row>
    <row r="50" spans="1:15" x14ac:dyDescent="0.25">
      <c r="A50" s="47">
        <v>39</v>
      </c>
      <c r="B50" s="158" t="s">
        <v>811</v>
      </c>
      <c r="C50" s="141"/>
      <c r="D50" s="254">
        <v>22</v>
      </c>
      <c r="E50" s="81"/>
      <c r="F50" s="137"/>
      <c r="G50" s="255">
        <v>12</v>
      </c>
      <c r="H50" s="50"/>
      <c r="I50" s="48"/>
      <c r="J50" s="48"/>
      <c r="K50" s="255">
        <v>10</v>
      </c>
      <c r="L50" s="48"/>
      <c r="M50" s="48"/>
      <c r="N50" s="48"/>
      <c r="O50" s="118">
        <f t="shared" si="0"/>
        <v>0</v>
      </c>
    </row>
    <row r="51" spans="1:15" x14ac:dyDescent="0.25">
      <c r="A51" s="47">
        <v>40</v>
      </c>
      <c r="B51" s="158" t="s">
        <v>812</v>
      </c>
      <c r="C51" s="142"/>
      <c r="D51" s="254">
        <v>22</v>
      </c>
      <c r="E51" s="81"/>
      <c r="F51" s="137"/>
      <c r="G51" s="255">
        <v>12</v>
      </c>
      <c r="H51" s="50"/>
      <c r="I51" s="48"/>
      <c r="J51" s="48"/>
      <c r="K51" s="255">
        <v>10</v>
      </c>
      <c r="L51" s="48"/>
      <c r="M51" s="48"/>
      <c r="N51" s="48"/>
      <c r="O51" s="118">
        <f t="shared" si="0"/>
        <v>0</v>
      </c>
    </row>
    <row r="52" spans="1:15" x14ac:dyDescent="0.25">
      <c r="A52" s="47">
        <v>41</v>
      </c>
      <c r="B52" s="158" t="s">
        <v>813</v>
      </c>
      <c r="C52" s="143"/>
      <c r="D52" s="254">
        <v>22</v>
      </c>
      <c r="E52" s="144"/>
      <c r="F52" s="145"/>
      <c r="G52" s="255">
        <v>12</v>
      </c>
      <c r="H52" s="50"/>
      <c r="I52" s="48"/>
      <c r="J52" s="48"/>
      <c r="K52" s="255">
        <v>10</v>
      </c>
      <c r="L52" s="48"/>
      <c r="M52" s="81"/>
      <c r="N52" s="88"/>
      <c r="O52" s="118">
        <f t="shared" si="0"/>
        <v>0</v>
      </c>
    </row>
    <row r="53" spans="1:15" x14ac:dyDescent="0.25">
      <c r="A53" s="47">
        <v>42</v>
      </c>
      <c r="B53" s="158" t="s">
        <v>814</v>
      </c>
      <c r="C53" s="88"/>
      <c r="D53" s="254">
        <v>22</v>
      </c>
      <c r="E53" s="81"/>
      <c r="F53" s="103"/>
      <c r="G53" s="255">
        <v>12</v>
      </c>
      <c r="H53" s="50"/>
      <c r="I53" s="48"/>
      <c r="J53" s="48"/>
      <c r="K53" s="255">
        <v>10</v>
      </c>
      <c r="L53" s="48"/>
      <c r="M53" s="48"/>
      <c r="N53" s="48"/>
      <c r="O53" s="118">
        <f t="shared" si="0"/>
        <v>0</v>
      </c>
    </row>
    <row r="54" spans="1:15" x14ac:dyDescent="0.25">
      <c r="A54" s="47">
        <v>43</v>
      </c>
      <c r="B54" s="158" t="s">
        <v>815</v>
      </c>
      <c r="C54" s="88"/>
      <c r="D54" s="254">
        <v>11</v>
      </c>
      <c r="E54" s="81"/>
      <c r="F54" s="103"/>
      <c r="G54" s="255">
        <v>6</v>
      </c>
      <c r="H54" s="50"/>
      <c r="I54" s="48"/>
      <c r="J54" s="48"/>
      <c r="K54" s="255">
        <v>5</v>
      </c>
      <c r="L54" s="50"/>
      <c r="M54" s="48"/>
      <c r="N54" s="48"/>
      <c r="O54" s="118">
        <f t="shared" si="0"/>
        <v>0</v>
      </c>
    </row>
    <row r="55" spans="1:15" ht="25.5" x14ac:dyDescent="0.25">
      <c r="A55" s="47">
        <v>44</v>
      </c>
      <c r="B55" s="158" t="s">
        <v>816</v>
      </c>
      <c r="C55" s="88"/>
      <c r="D55" s="254">
        <v>55</v>
      </c>
      <c r="E55" s="81"/>
      <c r="F55" s="103"/>
      <c r="G55" s="255">
        <v>30</v>
      </c>
      <c r="H55" s="50"/>
      <c r="I55" s="48"/>
      <c r="J55" s="48"/>
      <c r="K55" s="255">
        <v>25</v>
      </c>
      <c r="L55" s="50"/>
      <c r="M55" s="48"/>
      <c r="N55" s="48"/>
      <c r="O55" s="118">
        <f t="shared" si="0"/>
        <v>0</v>
      </c>
    </row>
    <row r="56" spans="1:15" x14ac:dyDescent="0.25">
      <c r="A56" s="47">
        <v>45</v>
      </c>
      <c r="B56" s="158" t="s">
        <v>817</v>
      </c>
      <c r="C56" s="88"/>
      <c r="D56" s="254">
        <v>22</v>
      </c>
      <c r="E56" s="81"/>
      <c r="F56" s="103"/>
      <c r="G56" s="255">
        <v>12</v>
      </c>
      <c r="H56" s="50"/>
      <c r="I56" s="48"/>
      <c r="J56" s="48"/>
      <c r="K56" s="255">
        <v>10</v>
      </c>
      <c r="L56" s="50"/>
      <c r="M56" s="48"/>
      <c r="N56" s="48"/>
      <c r="O56" s="118">
        <f t="shared" si="0"/>
        <v>0</v>
      </c>
    </row>
    <row r="57" spans="1:15" x14ac:dyDescent="0.25">
      <c r="A57" s="47">
        <v>46</v>
      </c>
      <c r="B57" s="158" t="s">
        <v>818</v>
      </c>
      <c r="C57" s="88"/>
      <c r="D57" s="254">
        <v>11</v>
      </c>
      <c r="E57" s="81"/>
      <c r="F57" s="103"/>
      <c r="G57" s="255">
        <v>6</v>
      </c>
      <c r="H57" s="50"/>
      <c r="I57" s="48"/>
      <c r="J57" s="48"/>
      <c r="K57" s="255">
        <v>5</v>
      </c>
      <c r="L57" s="50"/>
      <c r="M57" s="48"/>
      <c r="N57" s="48"/>
      <c r="O57" s="118">
        <f t="shared" si="0"/>
        <v>0</v>
      </c>
    </row>
    <row r="58" spans="1:15" x14ac:dyDescent="0.25">
      <c r="A58" s="47">
        <v>47</v>
      </c>
      <c r="B58" s="158" t="s">
        <v>819</v>
      </c>
      <c r="C58" s="88"/>
      <c r="D58" s="254">
        <v>11</v>
      </c>
      <c r="E58" s="81"/>
      <c r="F58" s="103"/>
      <c r="G58" s="255">
        <v>6</v>
      </c>
      <c r="H58" s="50"/>
      <c r="I58" s="48"/>
      <c r="J58" s="48"/>
      <c r="K58" s="255">
        <v>5</v>
      </c>
      <c r="L58" s="50"/>
      <c r="M58" s="48"/>
      <c r="N58" s="48"/>
      <c r="O58" s="118">
        <f t="shared" si="0"/>
        <v>0</v>
      </c>
    </row>
    <row r="59" spans="1:15" x14ac:dyDescent="0.25">
      <c r="A59" s="47">
        <v>48</v>
      </c>
      <c r="B59" s="158" t="s">
        <v>820</v>
      </c>
      <c r="C59" s="88"/>
      <c r="D59" s="254">
        <v>33</v>
      </c>
      <c r="E59" s="81"/>
      <c r="F59" s="103"/>
      <c r="G59" s="255">
        <v>18</v>
      </c>
      <c r="H59" s="50"/>
      <c r="I59" s="48"/>
      <c r="J59" s="48"/>
      <c r="K59" s="255">
        <v>15</v>
      </c>
      <c r="L59" s="50"/>
      <c r="M59" s="48"/>
      <c r="N59" s="48"/>
      <c r="O59" s="118">
        <f t="shared" si="0"/>
        <v>0</v>
      </c>
    </row>
    <row r="60" spans="1:15" x14ac:dyDescent="0.25">
      <c r="A60" s="47">
        <v>49</v>
      </c>
      <c r="B60" s="158" t="s">
        <v>821</v>
      </c>
      <c r="C60" s="88"/>
      <c r="D60" s="254">
        <v>77</v>
      </c>
      <c r="E60" s="81"/>
      <c r="F60" s="103"/>
      <c r="G60" s="255">
        <v>40</v>
      </c>
      <c r="H60" s="50"/>
      <c r="I60" s="48"/>
      <c r="J60" s="48"/>
      <c r="K60" s="255">
        <v>37</v>
      </c>
      <c r="L60" s="50"/>
      <c r="M60" s="48"/>
      <c r="N60" s="48"/>
      <c r="O60" s="118">
        <f t="shared" si="0"/>
        <v>0</v>
      </c>
    </row>
    <row r="61" spans="1:15" x14ac:dyDescent="0.25">
      <c r="A61" s="47">
        <v>50</v>
      </c>
      <c r="B61" s="158" t="s">
        <v>822</v>
      </c>
      <c r="C61" s="88"/>
      <c r="D61" s="254">
        <v>16</v>
      </c>
      <c r="E61" s="81"/>
      <c r="F61" s="103"/>
      <c r="G61" s="255">
        <v>10</v>
      </c>
      <c r="H61" s="50"/>
      <c r="I61" s="48"/>
      <c r="J61" s="48"/>
      <c r="K61" s="255">
        <v>6</v>
      </c>
      <c r="L61" s="50"/>
      <c r="M61" s="48"/>
      <c r="N61" s="48"/>
      <c r="O61" s="118">
        <f t="shared" si="0"/>
        <v>0</v>
      </c>
    </row>
    <row r="62" spans="1:15" x14ac:dyDescent="0.25">
      <c r="A62" s="47">
        <v>51</v>
      </c>
      <c r="B62" s="158" t="s">
        <v>823</v>
      </c>
      <c r="C62" s="88"/>
      <c r="D62" s="254">
        <v>10</v>
      </c>
      <c r="E62" s="81"/>
      <c r="F62" s="103"/>
      <c r="G62" s="255">
        <v>5</v>
      </c>
      <c r="H62" s="50"/>
      <c r="I62" s="48"/>
      <c r="J62" s="48"/>
      <c r="K62" s="255">
        <v>5</v>
      </c>
      <c r="L62" s="50"/>
      <c r="M62" s="48"/>
      <c r="N62" s="48"/>
      <c r="O62" s="118">
        <f t="shared" si="0"/>
        <v>0</v>
      </c>
    </row>
    <row r="63" spans="1:15" x14ac:dyDescent="0.25">
      <c r="A63" s="47">
        <v>52</v>
      </c>
      <c r="B63" s="158" t="s">
        <v>824</v>
      </c>
      <c r="C63" s="88"/>
      <c r="D63" s="254">
        <v>10</v>
      </c>
      <c r="E63" s="81"/>
      <c r="F63" s="103"/>
      <c r="G63" s="255">
        <v>5</v>
      </c>
      <c r="H63" s="50"/>
      <c r="I63" s="48"/>
      <c r="J63" s="48"/>
      <c r="K63" s="255">
        <v>5</v>
      </c>
      <c r="L63" s="50"/>
      <c r="M63" s="48"/>
      <c r="N63" s="48"/>
      <c r="O63" s="118">
        <f t="shared" si="0"/>
        <v>0</v>
      </c>
    </row>
    <row r="64" spans="1:15" x14ac:dyDescent="0.25">
      <c r="A64" s="47">
        <v>53</v>
      </c>
      <c r="B64" s="158" t="s">
        <v>825</v>
      </c>
      <c r="C64" s="88"/>
      <c r="D64" s="254">
        <v>16</v>
      </c>
      <c r="E64" s="81"/>
      <c r="F64" s="103"/>
      <c r="G64" s="255">
        <v>8</v>
      </c>
      <c r="H64" s="50"/>
      <c r="I64" s="48"/>
      <c r="J64" s="48"/>
      <c r="K64" s="255">
        <v>8</v>
      </c>
      <c r="L64" s="50"/>
      <c r="M64" s="48"/>
      <c r="N64" s="48"/>
      <c r="O64" s="118">
        <f t="shared" si="0"/>
        <v>0</v>
      </c>
    </row>
    <row r="65" spans="1:15" x14ac:dyDescent="0.25">
      <c r="A65" s="47">
        <v>54</v>
      </c>
      <c r="B65" s="158" t="s">
        <v>826</v>
      </c>
      <c r="C65" s="88"/>
      <c r="D65" s="254">
        <v>16</v>
      </c>
      <c r="E65" s="81"/>
      <c r="F65" s="103"/>
      <c r="G65" s="255">
        <v>8</v>
      </c>
      <c r="H65" s="50"/>
      <c r="I65" s="48"/>
      <c r="J65" s="48"/>
      <c r="K65" s="255">
        <v>8</v>
      </c>
      <c r="L65" s="50"/>
      <c r="M65" s="48"/>
      <c r="N65" s="48"/>
      <c r="O65" s="118">
        <f t="shared" si="0"/>
        <v>0</v>
      </c>
    </row>
    <row r="66" spans="1:15" x14ac:dyDescent="0.25">
      <c r="A66" s="47">
        <v>55</v>
      </c>
      <c r="B66" s="158" t="s">
        <v>827</v>
      </c>
      <c r="C66" s="88"/>
      <c r="D66" s="254">
        <v>22</v>
      </c>
      <c r="E66" s="81"/>
      <c r="F66" s="103"/>
      <c r="G66" s="255">
        <v>12</v>
      </c>
      <c r="H66" s="50"/>
      <c r="I66" s="48"/>
      <c r="J66" s="48"/>
      <c r="K66" s="255">
        <v>10</v>
      </c>
      <c r="L66" s="50"/>
      <c r="M66" s="48"/>
      <c r="N66" s="48"/>
      <c r="O66" s="118">
        <f t="shared" si="0"/>
        <v>0</v>
      </c>
    </row>
    <row r="67" spans="1:15" x14ac:dyDescent="0.25">
      <c r="A67" s="47">
        <v>56</v>
      </c>
      <c r="B67" s="158" t="s">
        <v>828</v>
      </c>
      <c r="C67" s="88"/>
      <c r="D67" s="254">
        <v>22</v>
      </c>
      <c r="E67" s="81"/>
      <c r="F67" s="103"/>
      <c r="G67" s="255">
        <v>12</v>
      </c>
      <c r="H67" s="50"/>
      <c r="I67" s="48"/>
      <c r="J67" s="48"/>
      <c r="K67" s="255">
        <v>10</v>
      </c>
      <c r="L67" s="50"/>
      <c r="M67" s="48"/>
      <c r="N67" s="48"/>
      <c r="O67" s="118">
        <f t="shared" si="0"/>
        <v>0</v>
      </c>
    </row>
    <row r="68" spans="1:15" x14ac:dyDescent="0.25">
      <c r="A68" s="47">
        <v>57</v>
      </c>
      <c r="B68" s="158" t="s">
        <v>829</v>
      </c>
      <c r="C68" s="88"/>
      <c r="D68" s="254">
        <v>6</v>
      </c>
      <c r="E68" s="81"/>
      <c r="F68" s="103"/>
      <c r="G68" s="255">
        <v>6</v>
      </c>
      <c r="H68" s="50"/>
      <c r="I68" s="48"/>
      <c r="J68" s="48"/>
      <c r="K68" s="255"/>
      <c r="L68" s="50"/>
      <c r="M68" s="48"/>
      <c r="N68" s="48"/>
      <c r="O68" s="118">
        <f t="shared" si="0"/>
        <v>0</v>
      </c>
    </row>
    <row r="69" spans="1:15" x14ac:dyDescent="0.25">
      <c r="A69" s="47">
        <v>58</v>
      </c>
      <c r="B69" s="158" t="s">
        <v>830</v>
      </c>
      <c r="C69" s="88"/>
      <c r="D69" s="254">
        <v>27</v>
      </c>
      <c r="E69" s="81"/>
      <c r="F69" s="103"/>
      <c r="G69" s="255">
        <v>15</v>
      </c>
      <c r="H69" s="50"/>
      <c r="I69" s="48"/>
      <c r="J69" s="48"/>
      <c r="K69" s="255">
        <v>12</v>
      </c>
      <c r="L69" s="50"/>
      <c r="M69" s="48"/>
      <c r="N69" s="48"/>
      <c r="O69" s="118">
        <f t="shared" si="0"/>
        <v>0</v>
      </c>
    </row>
    <row r="70" spans="1:15" x14ac:dyDescent="0.25">
      <c r="A70" s="47">
        <v>59</v>
      </c>
      <c r="B70" s="158" t="s">
        <v>831</v>
      </c>
      <c r="C70" s="88"/>
      <c r="D70" s="254">
        <v>5</v>
      </c>
      <c r="E70" s="81"/>
      <c r="F70" s="103"/>
      <c r="G70" s="255">
        <v>3</v>
      </c>
      <c r="H70" s="50"/>
      <c r="I70" s="48"/>
      <c r="J70" s="48"/>
      <c r="K70" s="255">
        <v>2</v>
      </c>
      <c r="L70" s="50"/>
      <c r="M70" s="48"/>
      <c r="N70" s="48"/>
      <c r="O70" s="118">
        <f t="shared" si="0"/>
        <v>0</v>
      </c>
    </row>
    <row r="71" spans="1:15" x14ac:dyDescent="0.25">
      <c r="A71" s="47">
        <v>60</v>
      </c>
      <c r="B71" s="158" t="s">
        <v>832</v>
      </c>
      <c r="C71" s="88"/>
      <c r="D71" s="254">
        <v>16</v>
      </c>
      <c r="E71" s="81"/>
      <c r="F71" s="103"/>
      <c r="G71" s="255">
        <v>8</v>
      </c>
      <c r="H71" s="50"/>
      <c r="I71" s="48"/>
      <c r="J71" s="48"/>
      <c r="K71" s="255">
        <v>8</v>
      </c>
      <c r="L71" s="50"/>
      <c r="M71" s="48"/>
      <c r="N71" s="48"/>
      <c r="O71" s="118">
        <f t="shared" si="0"/>
        <v>0</v>
      </c>
    </row>
    <row r="72" spans="1:15" x14ac:dyDescent="0.25">
      <c r="A72" s="47">
        <v>61</v>
      </c>
      <c r="B72" s="158" t="s">
        <v>833</v>
      </c>
      <c r="C72" s="88"/>
      <c r="D72" s="254">
        <v>22</v>
      </c>
      <c r="E72" s="81"/>
      <c r="F72" s="103"/>
      <c r="G72" s="255">
        <v>12</v>
      </c>
      <c r="H72" s="50"/>
      <c r="I72" s="48"/>
      <c r="J72" s="48"/>
      <c r="K72" s="255">
        <v>10</v>
      </c>
      <c r="L72" s="50"/>
      <c r="M72" s="48"/>
      <c r="N72" s="48"/>
      <c r="O72" s="118">
        <f t="shared" si="0"/>
        <v>0</v>
      </c>
    </row>
    <row r="73" spans="1:15" x14ac:dyDescent="0.25">
      <c r="A73" s="47">
        <v>62</v>
      </c>
      <c r="B73" s="158" t="s">
        <v>834</v>
      </c>
      <c r="C73" s="88"/>
      <c r="D73" s="254">
        <v>4</v>
      </c>
      <c r="E73" s="81"/>
      <c r="F73" s="103"/>
      <c r="G73" s="255">
        <v>4</v>
      </c>
      <c r="H73" s="50"/>
      <c r="I73" s="48"/>
      <c r="J73" s="48"/>
      <c r="K73" s="255"/>
      <c r="L73" s="48"/>
      <c r="M73" s="48"/>
      <c r="N73" s="48"/>
      <c r="O73" s="118">
        <f t="shared" si="0"/>
        <v>0</v>
      </c>
    </row>
    <row r="74" spans="1:15" x14ac:dyDescent="0.25">
      <c r="A74" s="47">
        <v>63</v>
      </c>
      <c r="B74" s="158" t="s">
        <v>835</v>
      </c>
      <c r="C74" s="88"/>
      <c r="D74" s="254">
        <v>4</v>
      </c>
      <c r="E74" s="81"/>
      <c r="F74" s="103"/>
      <c r="G74" s="255">
        <v>4</v>
      </c>
      <c r="H74" s="50"/>
      <c r="I74" s="48"/>
      <c r="J74" s="48"/>
      <c r="K74" s="255"/>
      <c r="L74" s="48"/>
      <c r="M74" s="48"/>
      <c r="N74" s="48"/>
      <c r="O74" s="118">
        <f t="shared" si="0"/>
        <v>0</v>
      </c>
    </row>
    <row r="75" spans="1:15" x14ac:dyDescent="0.25">
      <c r="A75" s="47">
        <v>64</v>
      </c>
      <c r="B75" s="158" t="s">
        <v>836</v>
      </c>
      <c r="C75" s="88"/>
      <c r="D75" s="254">
        <v>16</v>
      </c>
      <c r="E75" s="81"/>
      <c r="F75" s="103"/>
      <c r="G75" s="255">
        <v>10</v>
      </c>
      <c r="H75" s="50"/>
      <c r="I75" s="48"/>
      <c r="J75" s="48"/>
      <c r="K75" s="255">
        <v>6</v>
      </c>
      <c r="L75" s="50"/>
      <c r="M75" s="48"/>
      <c r="N75" s="48"/>
      <c r="O75" s="118">
        <f t="shared" si="0"/>
        <v>0</v>
      </c>
    </row>
    <row r="76" spans="1:15" x14ac:dyDescent="0.25">
      <c r="A76" s="47">
        <v>65</v>
      </c>
      <c r="B76" s="158" t="s">
        <v>837</v>
      </c>
      <c r="C76" s="88"/>
      <c r="D76" s="254">
        <v>22</v>
      </c>
      <c r="E76" s="81"/>
      <c r="F76" s="103"/>
      <c r="G76" s="255">
        <v>12</v>
      </c>
      <c r="H76" s="50"/>
      <c r="I76" s="48"/>
      <c r="J76" s="48"/>
      <c r="K76" s="255">
        <v>10</v>
      </c>
      <c r="L76" s="50"/>
      <c r="M76" s="48"/>
      <c r="N76" s="48"/>
      <c r="O76" s="118">
        <f t="shared" si="0"/>
        <v>0</v>
      </c>
    </row>
    <row r="77" spans="1:15" x14ac:dyDescent="0.25">
      <c r="A77" s="47">
        <v>66</v>
      </c>
      <c r="B77" s="158" t="s">
        <v>838</v>
      </c>
      <c r="C77" s="88"/>
      <c r="D77" s="254">
        <v>55</v>
      </c>
      <c r="E77" s="81"/>
      <c r="F77" s="103"/>
      <c r="G77" s="255">
        <v>30</v>
      </c>
      <c r="H77" s="50"/>
      <c r="I77" s="48"/>
      <c r="J77" s="48"/>
      <c r="K77" s="255">
        <v>25</v>
      </c>
      <c r="L77" s="50"/>
      <c r="M77" s="48"/>
      <c r="N77" s="48"/>
      <c r="O77" s="118">
        <f t="shared" ref="O77:O88" si="1">(L77+N77+H77)-F77</f>
        <v>0</v>
      </c>
    </row>
    <row r="78" spans="1:15" x14ac:dyDescent="0.25">
      <c r="A78" s="47">
        <v>67</v>
      </c>
      <c r="B78" s="158" t="s">
        <v>839</v>
      </c>
      <c r="C78" s="88"/>
      <c r="D78" s="254">
        <v>33</v>
      </c>
      <c r="E78" s="81"/>
      <c r="F78" s="103"/>
      <c r="G78" s="255">
        <v>16</v>
      </c>
      <c r="H78" s="50"/>
      <c r="I78" s="48"/>
      <c r="J78" s="48"/>
      <c r="K78" s="255">
        <v>17</v>
      </c>
      <c r="L78" s="50"/>
      <c r="M78" s="48"/>
      <c r="N78" s="48"/>
      <c r="O78" s="118">
        <f t="shared" si="1"/>
        <v>0</v>
      </c>
    </row>
    <row r="79" spans="1:15" x14ac:dyDescent="0.25">
      <c r="A79" s="47">
        <v>68</v>
      </c>
      <c r="B79" s="158" t="s">
        <v>840</v>
      </c>
      <c r="C79" s="88"/>
      <c r="D79" s="254">
        <v>33</v>
      </c>
      <c r="E79" s="146"/>
      <c r="F79" s="103"/>
      <c r="G79" s="255">
        <v>16</v>
      </c>
      <c r="H79" s="50"/>
      <c r="I79" s="48"/>
      <c r="J79" s="48"/>
      <c r="K79" s="255">
        <v>17</v>
      </c>
      <c r="L79" s="50"/>
      <c r="M79" s="48"/>
      <c r="N79" s="48"/>
      <c r="O79" s="118">
        <f t="shared" si="1"/>
        <v>0</v>
      </c>
    </row>
    <row r="80" spans="1:15" x14ac:dyDescent="0.25">
      <c r="A80" s="47">
        <v>69</v>
      </c>
      <c r="B80" s="158" t="s">
        <v>841</v>
      </c>
      <c r="C80" s="88"/>
      <c r="D80" s="254">
        <v>11</v>
      </c>
      <c r="E80" s="81"/>
      <c r="F80" s="103"/>
      <c r="G80" s="255">
        <v>6</v>
      </c>
      <c r="H80" s="50"/>
      <c r="I80" s="48"/>
      <c r="J80" s="48"/>
      <c r="K80" s="255">
        <v>5</v>
      </c>
      <c r="L80" s="50"/>
      <c r="M80" s="48"/>
      <c r="N80" s="48"/>
      <c r="O80" s="118">
        <f t="shared" si="1"/>
        <v>0</v>
      </c>
    </row>
    <row r="81" spans="1:15" x14ac:dyDescent="0.25">
      <c r="A81" s="47">
        <v>70</v>
      </c>
      <c r="B81" s="158" t="s">
        <v>842</v>
      </c>
      <c r="C81" s="88"/>
      <c r="D81" s="254">
        <v>27</v>
      </c>
      <c r="E81" s="81"/>
      <c r="F81" s="103"/>
      <c r="G81" s="255">
        <v>15</v>
      </c>
      <c r="H81" s="50"/>
      <c r="I81" s="48"/>
      <c r="J81" s="48"/>
      <c r="K81" s="255">
        <v>12</v>
      </c>
      <c r="L81" s="50"/>
      <c r="M81" s="48"/>
      <c r="N81" s="48"/>
      <c r="O81" s="118">
        <f t="shared" si="1"/>
        <v>0</v>
      </c>
    </row>
    <row r="82" spans="1:15" x14ac:dyDescent="0.25">
      <c r="A82" s="47">
        <v>71</v>
      </c>
      <c r="B82" s="158" t="s">
        <v>843</v>
      </c>
      <c r="C82" s="88"/>
      <c r="D82" s="254">
        <v>55</v>
      </c>
      <c r="E82" s="81"/>
      <c r="F82" s="103"/>
      <c r="G82" s="255">
        <v>30</v>
      </c>
      <c r="H82" s="50"/>
      <c r="I82" s="48"/>
      <c r="J82" s="48"/>
      <c r="K82" s="255">
        <v>25</v>
      </c>
      <c r="L82" s="50"/>
      <c r="M82" s="48"/>
      <c r="N82" s="48"/>
      <c r="O82" s="118">
        <f t="shared" si="1"/>
        <v>0</v>
      </c>
    </row>
    <row r="83" spans="1:15" x14ac:dyDescent="0.25">
      <c r="A83" s="47">
        <v>72</v>
      </c>
      <c r="B83" s="158" t="s">
        <v>844</v>
      </c>
      <c r="C83" s="88"/>
      <c r="D83" s="254">
        <v>55</v>
      </c>
      <c r="E83" s="81"/>
      <c r="F83" s="103"/>
      <c r="G83" s="255">
        <v>30</v>
      </c>
      <c r="H83" s="50"/>
      <c r="I83" s="48"/>
      <c r="J83" s="48"/>
      <c r="K83" s="255">
        <v>25</v>
      </c>
      <c r="L83" s="50"/>
      <c r="M83" s="48"/>
      <c r="N83" s="48"/>
      <c r="O83" s="118">
        <f t="shared" si="1"/>
        <v>0</v>
      </c>
    </row>
    <row r="84" spans="1:15" x14ac:dyDescent="0.25">
      <c r="A84" s="47">
        <v>73</v>
      </c>
      <c r="B84" s="158" t="s">
        <v>845</v>
      </c>
      <c r="C84" s="88"/>
      <c r="D84" s="254">
        <v>55</v>
      </c>
      <c r="E84" s="81"/>
      <c r="F84" s="103"/>
      <c r="G84" s="255">
        <v>30</v>
      </c>
      <c r="H84" s="50"/>
      <c r="I84" s="48"/>
      <c r="J84" s="48"/>
      <c r="K84" s="255">
        <v>25</v>
      </c>
      <c r="L84" s="50"/>
      <c r="M84" s="48"/>
      <c r="N84" s="48"/>
      <c r="O84" s="118">
        <f t="shared" si="1"/>
        <v>0</v>
      </c>
    </row>
    <row r="85" spans="1:15" x14ac:dyDescent="0.25">
      <c r="A85" s="47">
        <v>74</v>
      </c>
      <c r="B85" s="158" t="s">
        <v>846</v>
      </c>
      <c r="C85" s="88"/>
      <c r="D85" s="254">
        <v>33</v>
      </c>
      <c r="E85" s="81"/>
      <c r="F85" s="103"/>
      <c r="G85" s="255">
        <v>20</v>
      </c>
      <c r="H85" s="50"/>
      <c r="I85" s="48"/>
      <c r="J85" s="48"/>
      <c r="K85" s="255">
        <v>13</v>
      </c>
      <c r="L85" s="50"/>
      <c r="M85" s="48"/>
      <c r="N85" s="48"/>
      <c r="O85" s="118">
        <f t="shared" si="1"/>
        <v>0</v>
      </c>
    </row>
    <row r="86" spans="1:15" x14ac:dyDescent="0.25">
      <c r="A86" s="47">
        <v>75</v>
      </c>
      <c r="B86" s="158" t="s">
        <v>68</v>
      </c>
      <c r="C86" s="88"/>
      <c r="D86" s="254">
        <v>22</v>
      </c>
      <c r="E86" s="81"/>
      <c r="F86" s="103"/>
      <c r="G86" s="255">
        <v>12</v>
      </c>
      <c r="H86" s="50"/>
      <c r="I86" s="48"/>
      <c r="J86" s="48"/>
      <c r="K86" s="255">
        <v>10</v>
      </c>
      <c r="L86" s="50"/>
      <c r="M86" s="48"/>
      <c r="N86" s="48"/>
      <c r="O86" s="118">
        <f t="shared" si="1"/>
        <v>0</v>
      </c>
    </row>
    <row r="87" spans="1:15" x14ac:dyDescent="0.25">
      <c r="A87" s="47">
        <v>76</v>
      </c>
      <c r="B87" s="256" t="s">
        <v>266</v>
      </c>
      <c r="C87" s="88"/>
      <c r="D87" s="257">
        <v>27</v>
      </c>
      <c r="E87" s="147"/>
      <c r="F87" s="103"/>
      <c r="G87" s="255">
        <v>15</v>
      </c>
      <c r="H87" s="50"/>
      <c r="I87" s="48"/>
      <c r="J87" s="48"/>
      <c r="K87" s="255">
        <v>12</v>
      </c>
      <c r="L87" s="50"/>
      <c r="M87" s="48"/>
      <c r="N87" s="48"/>
      <c r="O87" s="118">
        <f t="shared" si="1"/>
        <v>0</v>
      </c>
    </row>
    <row r="88" spans="1:15" x14ac:dyDescent="0.25">
      <c r="A88" s="47">
        <v>77</v>
      </c>
      <c r="B88" s="256" t="s">
        <v>847</v>
      </c>
      <c r="C88" s="88"/>
      <c r="D88" s="257">
        <v>3</v>
      </c>
      <c r="E88" s="81"/>
      <c r="F88" s="103"/>
      <c r="G88" s="255">
        <v>3</v>
      </c>
      <c r="H88" s="50"/>
      <c r="I88" s="48"/>
      <c r="J88" s="48"/>
      <c r="K88" s="255"/>
      <c r="L88" s="50"/>
      <c r="M88" s="48"/>
      <c r="N88" s="48"/>
      <c r="O88" s="118">
        <f t="shared" si="1"/>
        <v>0</v>
      </c>
    </row>
    <row r="89" spans="1:15" x14ac:dyDescent="0.25">
      <c r="A89" s="47">
        <v>78</v>
      </c>
      <c r="B89" s="256" t="s">
        <v>848</v>
      </c>
      <c r="C89" s="88"/>
      <c r="D89" s="257">
        <v>275</v>
      </c>
      <c r="E89" s="147"/>
      <c r="F89" s="103"/>
      <c r="G89" s="255">
        <v>275</v>
      </c>
      <c r="H89" s="48"/>
      <c r="I89" s="48"/>
      <c r="J89" s="48"/>
      <c r="K89" s="255"/>
      <c r="L89" s="50"/>
      <c r="M89" s="48"/>
      <c r="N89" s="48"/>
      <c r="O89" s="118">
        <f>(L89+N89+H89)-F89</f>
        <v>0</v>
      </c>
    </row>
    <row r="90" spans="1:15" x14ac:dyDescent="0.25">
      <c r="A90" s="47">
        <v>79</v>
      </c>
      <c r="B90" s="158" t="s">
        <v>849</v>
      </c>
      <c r="C90" s="88"/>
      <c r="D90" s="254">
        <v>22</v>
      </c>
      <c r="E90" s="147"/>
      <c r="F90" s="103"/>
      <c r="G90" s="255">
        <v>12</v>
      </c>
      <c r="H90" s="88"/>
      <c r="I90" s="48"/>
      <c r="J90" s="48"/>
      <c r="K90" s="255">
        <v>10</v>
      </c>
      <c r="L90" s="50"/>
      <c r="M90" s="48"/>
      <c r="N90" s="48"/>
      <c r="O90" s="118"/>
    </row>
    <row r="91" spans="1:15" x14ac:dyDescent="0.25">
      <c r="A91" s="47">
        <v>80</v>
      </c>
      <c r="B91" s="158" t="s">
        <v>850</v>
      </c>
      <c r="C91" s="48"/>
      <c r="D91" s="254">
        <v>33</v>
      </c>
      <c r="E91" s="48"/>
      <c r="F91" s="103"/>
      <c r="G91" s="255">
        <v>20</v>
      </c>
      <c r="H91" s="48"/>
      <c r="I91" s="48"/>
      <c r="J91" s="48"/>
      <c r="K91" s="255">
        <v>13</v>
      </c>
      <c r="L91" s="48"/>
      <c r="M91" s="48"/>
      <c r="N91" s="48"/>
    </row>
    <row r="92" spans="1:15" x14ac:dyDescent="0.25">
      <c r="A92" s="47">
        <v>81</v>
      </c>
      <c r="B92" s="158" t="s">
        <v>851</v>
      </c>
      <c r="C92" s="48"/>
      <c r="D92" s="254">
        <v>110</v>
      </c>
      <c r="E92" s="48"/>
      <c r="F92" s="103"/>
      <c r="G92" s="255">
        <v>55</v>
      </c>
      <c r="H92" s="48"/>
      <c r="I92" s="48"/>
      <c r="J92" s="48"/>
      <c r="K92" s="255">
        <v>55</v>
      </c>
      <c r="L92" s="48"/>
      <c r="M92" s="48"/>
      <c r="N92" s="48"/>
    </row>
    <row r="93" spans="1:15" x14ac:dyDescent="0.25">
      <c r="A93" s="47">
        <v>82</v>
      </c>
      <c r="B93" s="158" t="s">
        <v>852</v>
      </c>
      <c r="C93" s="48"/>
      <c r="D93" s="254">
        <v>10</v>
      </c>
      <c r="E93" s="48"/>
      <c r="F93" s="103"/>
      <c r="G93" s="255">
        <v>5</v>
      </c>
      <c r="H93" s="48"/>
      <c r="I93" s="48"/>
      <c r="J93" s="48"/>
      <c r="K93" s="255">
        <v>5</v>
      </c>
      <c r="L93" s="48"/>
      <c r="M93" s="48"/>
      <c r="N93" s="48"/>
    </row>
    <row r="94" spans="1:15" x14ac:dyDescent="0.25">
      <c r="A94" s="47">
        <v>83</v>
      </c>
      <c r="B94" s="158" t="s">
        <v>853</v>
      </c>
      <c r="C94" s="48"/>
      <c r="D94" s="254">
        <v>1</v>
      </c>
      <c r="E94" s="48"/>
      <c r="F94" s="103"/>
      <c r="G94" s="255">
        <v>1</v>
      </c>
      <c r="H94" s="48"/>
      <c r="I94" s="48"/>
      <c r="J94" s="48"/>
      <c r="K94" s="106"/>
      <c r="L94" s="48"/>
      <c r="M94" s="48"/>
      <c r="N94" s="48"/>
    </row>
    <row r="95" spans="1:15" x14ac:dyDescent="0.25">
      <c r="A95" s="47" t="s">
        <v>858</v>
      </c>
      <c r="B95" s="158"/>
      <c r="C95" s="48"/>
      <c r="D95" s="254"/>
      <c r="E95" s="48"/>
      <c r="F95" s="103">
        <v>246003</v>
      </c>
      <c r="G95" s="255"/>
      <c r="H95" s="48"/>
      <c r="I95" s="48"/>
      <c r="J95" s="48"/>
      <c r="K95" s="106"/>
      <c r="L95" s="48"/>
      <c r="M95" s="48"/>
      <c r="N95" s="48"/>
    </row>
    <row r="96" spans="1:15" x14ac:dyDescent="0.25">
      <c r="A96" s="47"/>
      <c r="B96" s="158"/>
      <c r="C96" s="48"/>
      <c r="D96" s="254"/>
      <c r="E96" s="48"/>
      <c r="F96" s="103"/>
      <c r="G96" s="255"/>
      <c r="H96" s="48"/>
      <c r="I96" s="48"/>
      <c r="J96" s="48"/>
      <c r="K96" s="106"/>
      <c r="L96" s="48"/>
      <c r="M96" s="48"/>
      <c r="N96" s="48"/>
    </row>
    <row r="97" spans="1:14" x14ac:dyDescent="0.25">
      <c r="A97" s="47">
        <v>1</v>
      </c>
      <c r="B97" s="158" t="s">
        <v>854</v>
      </c>
      <c r="C97" s="48"/>
      <c r="D97" s="254">
        <v>1</v>
      </c>
      <c r="E97" s="48"/>
      <c r="F97" s="103">
        <v>230000</v>
      </c>
      <c r="G97" s="255"/>
      <c r="H97" s="48"/>
      <c r="I97" s="48"/>
      <c r="J97" s="48"/>
      <c r="K97" s="106"/>
      <c r="L97" s="48"/>
      <c r="M97" s="48"/>
      <c r="N97" s="48"/>
    </row>
    <row r="98" spans="1:14" x14ac:dyDescent="0.25">
      <c r="A98" s="47">
        <v>2</v>
      </c>
      <c r="B98" s="158" t="s">
        <v>855</v>
      </c>
      <c r="C98" s="48"/>
      <c r="D98" s="254">
        <v>1</v>
      </c>
      <c r="E98" s="48"/>
      <c r="F98" s="103">
        <v>270000</v>
      </c>
      <c r="G98" s="255"/>
      <c r="H98" s="48"/>
      <c r="I98" s="48"/>
      <c r="J98" s="48"/>
      <c r="K98" s="106"/>
      <c r="L98" s="48"/>
      <c r="M98" s="48"/>
      <c r="N98" s="48"/>
    </row>
    <row r="99" spans="1:14" x14ac:dyDescent="0.25">
      <c r="A99" s="47">
        <v>3</v>
      </c>
      <c r="B99" s="158" t="s">
        <v>856</v>
      </c>
      <c r="C99" s="48"/>
      <c r="D99" s="254">
        <v>2</v>
      </c>
      <c r="E99" s="48"/>
      <c r="F99" s="103">
        <v>30000</v>
      </c>
      <c r="G99" s="255"/>
      <c r="H99" s="48"/>
      <c r="I99" s="48"/>
      <c r="J99" s="48"/>
      <c r="K99" s="106"/>
      <c r="L99" s="48"/>
      <c r="M99" s="48"/>
      <c r="N99" s="48"/>
    </row>
    <row r="100" spans="1:14" x14ac:dyDescent="0.25">
      <c r="A100" s="47">
        <v>4</v>
      </c>
      <c r="B100" s="158" t="s">
        <v>857</v>
      </c>
      <c r="C100" s="48"/>
      <c r="D100" s="254">
        <v>1</v>
      </c>
      <c r="E100" s="48"/>
      <c r="F100" s="103">
        <v>60000</v>
      </c>
      <c r="G100" s="255"/>
      <c r="H100" s="48"/>
      <c r="I100" s="48"/>
      <c r="J100" s="48"/>
      <c r="K100" s="106"/>
      <c r="L100" s="48"/>
      <c r="M100" s="48"/>
      <c r="N100" s="48"/>
    </row>
    <row r="101" spans="1:14" x14ac:dyDescent="0.25">
      <c r="A101" s="47"/>
      <c r="B101" s="158"/>
      <c r="C101" s="48"/>
      <c r="D101" s="254"/>
      <c r="E101" s="48"/>
      <c r="F101" s="103"/>
      <c r="G101" s="255"/>
      <c r="H101" s="48"/>
      <c r="I101" s="48"/>
      <c r="J101" s="48"/>
      <c r="K101" s="106"/>
      <c r="L101" s="48"/>
      <c r="M101" s="48"/>
      <c r="N101" s="48"/>
    </row>
    <row r="102" spans="1:14" x14ac:dyDescent="0.25">
      <c r="A102" s="47"/>
      <c r="B102" s="158"/>
      <c r="C102" s="48"/>
      <c r="D102" s="254"/>
      <c r="E102" s="48"/>
      <c r="F102" s="103"/>
      <c r="G102" s="255"/>
      <c r="H102" s="48"/>
      <c r="I102" s="48"/>
      <c r="J102" s="48"/>
      <c r="K102" s="106"/>
      <c r="L102" s="48"/>
      <c r="M102" s="48"/>
      <c r="N102" s="48"/>
    </row>
    <row r="103" spans="1:14" x14ac:dyDescent="0.25">
      <c r="A103" s="47"/>
      <c r="B103" s="158"/>
      <c r="C103" s="48"/>
      <c r="D103" s="254"/>
      <c r="E103" s="48"/>
      <c r="F103" s="103"/>
      <c r="G103" s="255"/>
      <c r="H103" s="48"/>
      <c r="I103" s="48"/>
      <c r="J103" s="48"/>
      <c r="K103" s="106"/>
      <c r="L103" s="48"/>
      <c r="M103" s="48"/>
      <c r="N103" s="48"/>
    </row>
    <row r="104" spans="1:14" x14ac:dyDescent="0.25">
      <c r="A104" s="124" t="s">
        <v>19</v>
      </c>
      <c r="B104" s="48"/>
      <c r="C104" s="48"/>
      <c r="D104" s="47"/>
      <c r="E104" s="48"/>
      <c r="F104" s="50">
        <f>SUM(F95:F100)</f>
        <v>836003</v>
      </c>
      <c r="G104" s="48"/>
      <c r="H104" s="50">
        <f>SUM(H12:H94)</f>
        <v>0</v>
      </c>
      <c r="I104" s="48"/>
      <c r="J104" s="48"/>
      <c r="K104" s="48"/>
      <c r="L104" s="50">
        <f>SUM(L12:L94)</f>
        <v>0</v>
      </c>
      <c r="M104" s="48"/>
      <c r="N104" s="50">
        <f>SUM(N12:N94)</f>
        <v>0</v>
      </c>
    </row>
    <row r="105" spans="1:14" s="8" customFormat="1" x14ac:dyDescent="0.25">
      <c r="A105" s="5"/>
      <c r="B105" s="5"/>
      <c r="C105" s="5"/>
      <c r="D105" s="53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 s="8" customFormat="1" x14ac:dyDescent="0.25">
      <c r="A106" s="20" t="s">
        <v>27</v>
      </c>
      <c r="B106" s="6"/>
      <c r="C106" s="6"/>
      <c r="D106" s="54"/>
      <c r="E106" s="6"/>
      <c r="F106" s="6"/>
      <c r="G106" s="6"/>
      <c r="H106" s="7"/>
      <c r="I106" s="7"/>
      <c r="J106" s="7"/>
      <c r="K106" s="7"/>
      <c r="L106" s="7"/>
    </row>
    <row r="107" spans="1:14" s="8" customFormat="1" ht="14.45" customHeight="1" x14ac:dyDescent="0.25">
      <c r="B107" s="7"/>
      <c r="C107" s="7"/>
      <c r="D107" s="125"/>
      <c r="E107" s="7"/>
      <c r="F107" s="7"/>
      <c r="G107" s="7"/>
      <c r="H107" s="15"/>
      <c r="I107" s="7"/>
      <c r="K107"/>
      <c r="L107"/>
      <c r="M107"/>
    </row>
    <row r="108" spans="1:14" s="8" customFormat="1" ht="14.45" customHeight="1" x14ac:dyDescent="0.25">
      <c r="B108" s="7"/>
      <c r="C108" s="7"/>
      <c r="D108" s="125"/>
      <c r="E108" s="7"/>
      <c r="F108" s="7"/>
      <c r="G108" s="7"/>
      <c r="H108" s="15"/>
      <c r="I108" s="7"/>
      <c r="K108"/>
      <c r="L108"/>
      <c r="M108"/>
    </row>
    <row r="109" spans="1:14" s="8" customFormat="1" ht="14.45" customHeight="1" x14ac:dyDescent="0.25">
      <c r="A109" s="219" t="s">
        <v>378</v>
      </c>
      <c r="B109" s="219"/>
      <c r="C109" s="219"/>
      <c r="D109" s="125"/>
      <c r="E109" s="7"/>
      <c r="F109" s="7"/>
      <c r="G109" s="7"/>
      <c r="H109" s="15"/>
      <c r="I109" s="7"/>
      <c r="K109"/>
      <c r="L109"/>
      <c r="M109"/>
    </row>
    <row r="110" spans="1:14" s="8" customFormat="1" x14ac:dyDescent="0.25">
      <c r="A110" s="221" t="s">
        <v>379</v>
      </c>
      <c r="B110" s="221"/>
      <c r="C110" s="221"/>
      <c r="D110" s="125"/>
      <c r="H110" s="7"/>
      <c r="K110"/>
      <c r="L110"/>
      <c r="M110"/>
    </row>
    <row r="111" spans="1:14" s="8" customFormat="1" x14ac:dyDescent="0.25">
      <c r="B111" s="7"/>
      <c r="C111" s="7"/>
      <c r="D111" s="125"/>
      <c r="H111" s="7"/>
      <c r="K111"/>
      <c r="L111"/>
      <c r="M111"/>
    </row>
    <row r="112" spans="1:14" s="8" customFormat="1" x14ac:dyDescent="0.25">
      <c r="D112" s="126"/>
    </row>
  </sheetData>
  <sheetProtection password="C1B6" sheet="1" objects="1" scenarios="1"/>
  <mergeCells count="22">
    <mergeCell ref="K7:N7"/>
    <mergeCell ref="G3:H3"/>
    <mergeCell ref="G4:H4"/>
    <mergeCell ref="A6:D6"/>
    <mergeCell ref="A7:E7"/>
    <mergeCell ref="F7:J7"/>
    <mergeCell ref="A110:C110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109:C109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zoomScaleNormal="100" zoomScaleSheetLayoutView="100" workbookViewId="0">
      <selection activeCell="C82" sqref="C82"/>
    </sheetView>
  </sheetViews>
  <sheetFormatPr defaultRowHeight="15" x14ac:dyDescent="0.25"/>
  <cols>
    <col min="1" max="1" width="10.5703125" customWidth="1"/>
    <col min="2" max="2" width="37.7109375" bestFit="1" customWidth="1"/>
    <col min="3" max="3" width="13.5703125" customWidth="1"/>
    <col min="4" max="4" width="7.5703125" style="52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4" x14ac:dyDescent="0.25">
      <c r="A1" s="16" t="s">
        <v>24</v>
      </c>
      <c r="B1" s="13"/>
      <c r="C1" s="13"/>
    </row>
    <row r="2" spans="1:14" x14ac:dyDescent="0.25">
      <c r="A2" s="16"/>
      <c r="B2" s="13"/>
      <c r="C2" s="13"/>
    </row>
    <row r="3" spans="1:14" x14ac:dyDescent="0.25">
      <c r="G3" s="208" t="s">
        <v>0</v>
      </c>
      <c r="H3" s="208"/>
    </row>
    <row r="4" spans="1:14" x14ac:dyDescent="0.25">
      <c r="G4" s="209" t="s">
        <v>396</v>
      </c>
      <c r="H4" s="209"/>
    </row>
    <row r="6" spans="1:14" ht="14.45" customHeight="1" x14ac:dyDescent="0.25">
      <c r="A6" s="210" t="s">
        <v>244</v>
      </c>
      <c r="B6" s="210"/>
      <c r="C6" s="210"/>
      <c r="D6" s="210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211" t="s">
        <v>1</v>
      </c>
      <c r="B7" s="211"/>
      <c r="C7" s="211"/>
      <c r="D7" s="211"/>
      <c r="E7" s="211"/>
      <c r="F7" s="212" t="s">
        <v>2</v>
      </c>
      <c r="G7" s="212"/>
      <c r="H7" s="212"/>
      <c r="I7" s="212"/>
      <c r="J7" s="212"/>
      <c r="K7" s="206" t="s">
        <v>26</v>
      </c>
      <c r="L7" s="206"/>
      <c r="M7" s="206"/>
      <c r="N7" s="206"/>
    </row>
    <row r="8" spans="1:14" x14ac:dyDescent="0.25">
      <c r="A8" s="213" t="s">
        <v>372</v>
      </c>
      <c r="B8" s="213"/>
      <c r="C8" s="213"/>
      <c r="D8" s="213"/>
      <c r="E8" s="213"/>
      <c r="F8" s="90" t="s">
        <v>3</v>
      </c>
      <c r="G8" s="212" t="s">
        <v>4</v>
      </c>
      <c r="H8" s="212"/>
      <c r="I8" s="212" t="s">
        <v>5</v>
      </c>
      <c r="J8" s="212"/>
      <c r="K8" s="213" t="s">
        <v>6</v>
      </c>
      <c r="L8" s="213"/>
      <c r="M8" s="213"/>
      <c r="N8" s="213"/>
    </row>
    <row r="9" spans="1:14" x14ac:dyDescent="0.25">
      <c r="A9" s="214" t="s">
        <v>7</v>
      </c>
      <c r="B9" s="214" t="s">
        <v>8</v>
      </c>
      <c r="C9" s="214" t="s">
        <v>9</v>
      </c>
      <c r="D9" s="215" t="s">
        <v>10</v>
      </c>
      <c r="E9" s="216"/>
      <c r="F9" s="214" t="s">
        <v>11</v>
      </c>
      <c r="G9" s="212" t="s">
        <v>12</v>
      </c>
      <c r="H9" s="212"/>
      <c r="I9" s="212"/>
      <c r="J9" s="212"/>
      <c r="K9" s="212"/>
      <c r="L9" s="212"/>
      <c r="M9" s="212"/>
      <c r="N9" s="212"/>
    </row>
    <row r="10" spans="1:14" x14ac:dyDescent="0.25">
      <c r="A10" s="214"/>
      <c r="B10" s="214"/>
      <c r="C10" s="214"/>
      <c r="D10" s="217"/>
      <c r="E10" s="218"/>
      <c r="F10" s="214"/>
      <c r="G10" s="214" t="s">
        <v>13</v>
      </c>
      <c r="H10" s="214"/>
      <c r="I10" s="214" t="s">
        <v>14</v>
      </c>
      <c r="J10" s="214"/>
      <c r="K10" s="220" t="s">
        <v>15</v>
      </c>
      <c r="L10" s="220"/>
      <c r="M10" s="212" t="s">
        <v>16</v>
      </c>
      <c r="N10" s="212"/>
    </row>
    <row r="11" spans="1:14" x14ac:dyDescent="0.25">
      <c r="A11" s="224"/>
      <c r="B11" s="224"/>
      <c r="C11" s="224"/>
      <c r="D11" s="98" t="s">
        <v>25</v>
      </c>
      <c r="E11" s="97" t="s">
        <v>8</v>
      </c>
      <c r="F11" s="224"/>
      <c r="G11" s="98" t="s">
        <v>17</v>
      </c>
      <c r="H11" s="97" t="s">
        <v>18</v>
      </c>
      <c r="I11" s="91" t="s">
        <v>17</v>
      </c>
      <c r="J11" s="91" t="s">
        <v>18</v>
      </c>
      <c r="K11" s="91" t="s">
        <v>17</v>
      </c>
      <c r="L11" s="91" t="s">
        <v>18</v>
      </c>
      <c r="M11" s="91" t="s">
        <v>17</v>
      </c>
      <c r="N11" s="91" t="s">
        <v>18</v>
      </c>
    </row>
    <row r="12" spans="1:14" x14ac:dyDescent="0.25">
      <c r="A12" s="47">
        <v>1</v>
      </c>
      <c r="B12" s="163" t="s">
        <v>1152</v>
      </c>
      <c r="C12" s="172">
        <f>F12/D12</f>
        <v>100</v>
      </c>
      <c r="D12" s="163">
        <v>24</v>
      </c>
      <c r="E12" s="163" t="s">
        <v>236</v>
      </c>
      <c r="F12" s="234">
        <v>2400</v>
      </c>
      <c r="G12" s="300"/>
      <c r="H12" s="163"/>
      <c r="I12" s="48"/>
      <c r="J12" s="48"/>
      <c r="K12" s="106"/>
      <c r="L12" s="48"/>
      <c r="M12" s="48"/>
      <c r="N12" s="48"/>
    </row>
    <row r="13" spans="1:14" ht="14.45" customHeight="1" x14ac:dyDescent="0.25">
      <c r="A13" s="47">
        <v>2</v>
      </c>
      <c r="B13" s="163" t="s">
        <v>1153</v>
      </c>
      <c r="C13" s="172">
        <f t="shared" ref="C13:C76" si="0">F13/D13</f>
        <v>50</v>
      </c>
      <c r="D13" s="163">
        <v>200</v>
      </c>
      <c r="E13" s="163" t="s">
        <v>237</v>
      </c>
      <c r="F13" s="234">
        <v>10000</v>
      </c>
      <c r="G13" s="300"/>
      <c r="H13" s="163"/>
      <c r="I13" s="48"/>
      <c r="J13" s="48"/>
      <c r="K13" s="106"/>
      <c r="L13" s="48"/>
      <c r="M13" s="48"/>
      <c r="N13" s="48"/>
    </row>
    <row r="14" spans="1:14" ht="14.45" customHeight="1" x14ac:dyDescent="0.25">
      <c r="A14" s="47">
        <v>3</v>
      </c>
      <c r="B14" s="163" t="s">
        <v>1154</v>
      </c>
      <c r="C14" s="172">
        <f t="shared" si="0"/>
        <v>25</v>
      </c>
      <c r="D14" s="163">
        <v>12</v>
      </c>
      <c r="E14" s="163" t="s">
        <v>1089</v>
      </c>
      <c r="F14" s="234">
        <v>300</v>
      </c>
      <c r="G14" s="300"/>
      <c r="H14" s="163"/>
      <c r="I14" s="48"/>
      <c r="J14" s="48"/>
      <c r="K14" s="106"/>
      <c r="L14" s="48"/>
      <c r="M14" s="48"/>
      <c r="N14" s="48"/>
    </row>
    <row r="15" spans="1:14" ht="14.45" customHeight="1" x14ac:dyDescent="0.25">
      <c r="A15" s="47">
        <v>4</v>
      </c>
      <c r="B15" s="163" t="s">
        <v>1085</v>
      </c>
      <c r="C15" s="172">
        <f t="shared" si="0"/>
        <v>150</v>
      </c>
      <c r="D15" s="306">
        <v>5</v>
      </c>
      <c r="E15" s="303" t="s">
        <v>1090</v>
      </c>
      <c r="F15" s="234">
        <v>750</v>
      </c>
      <c r="G15" s="300"/>
      <c r="H15" s="163"/>
      <c r="I15" s="48"/>
      <c r="J15" s="48"/>
      <c r="K15" s="106"/>
      <c r="L15" s="48"/>
      <c r="M15" s="48"/>
      <c r="N15" s="48"/>
    </row>
    <row r="16" spans="1:14" ht="14.45" customHeight="1" x14ac:dyDescent="0.25">
      <c r="A16" s="47">
        <v>5</v>
      </c>
      <c r="B16" s="163" t="s">
        <v>1155</v>
      </c>
      <c r="C16" s="172">
        <f t="shared" si="0"/>
        <v>200</v>
      </c>
      <c r="D16" s="163">
        <v>2</v>
      </c>
      <c r="E16" s="163" t="s">
        <v>74</v>
      </c>
      <c r="F16" s="234">
        <v>400</v>
      </c>
      <c r="G16" s="300"/>
      <c r="H16" s="163"/>
      <c r="I16" s="48"/>
      <c r="J16" s="48"/>
      <c r="K16" s="106"/>
      <c r="L16" s="48"/>
      <c r="M16" s="48"/>
      <c r="N16" s="48"/>
    </row>
    <row r="17" spans="1:14" ht="14.45" customHeight="1" x14ac:dyDescent="0.25">
      <c r="A17" s="47">
        <v>6</v>
      </c>
      <c r="B17" s="163" t="s">
        <v>1156</v>
      </c>
      <c r="C17" s="172">
        <f t="shared" si="0"/>
        <v>210</v>
      </c>
      <c r="D17" s="163">
        <v>2</v>
      </c>
      <c r="E17" s="163" t="s">
        <v>74</v>
      </c>
      <c r="F17" s="234">
        <v>420</v>
      </c>
      <c r="G17" s="300"/>
      <c r="H17" s="163"/>
      <c r="I17" s="48"/>
      <c r="J17" s="48"/>
      <c r="K17" s="106"/>
      <c r="L17" s="48"/>
      <c r="M17" s="48"/>
      <c r="N17" s="48"/>
    </row>
    <row r="18" spans="1:14" ht="14.45" customHeight="1" x14ac:dyDescent="0.25">
      <c r="A18" s="47">
        <v>7</v>
      </c>
      <c r="B18" s="251" t="s">
        <v>1157</v>
      </c>
      <c r="C18" s="172">
        <f t="shared" si="0"/>
        <v>300</v>
      </c>
      <c r="D18" s="163">
        <v>10</v>
      </c>
      <c r="E18" s="163" t="s">
        <v>1090</v>
      </c>
      <c r="F18" s="234">
        <v>3000</v>
      </c>
      <c r="G18" s="300"/>
      <c r="H18" s="163"/>
      <c r="I18" s="48"/>
      <c r="J18" s="48"/>
      <c r="K18" s="106"/>
      <c r="L18" s="48"/>
      <c r="M18" s="48"/>
      <c r="N18" s="48"/>
    </row>
    <row r="19" spans="1:14" ht="14.45" customHeight="1" x14ac:dyDescent="0.25">
      <c r="A19" s="47">
        <v>8</v>
      </c>
      <c r="B19" s="163" t="s">
        <v>1158</v>
      </c>
      <c r="C19" s="172">
        <f t="shared" si="0"/>
        <v>25</v>
      </c>
      <c r="D19" s="163">
        <v>10</v>
      </c>
      <c r="E19" s="302" t="s">
        <v>1090</v>
      </c>
      <c r="F19" s="234">
        <v>250</v>
      </c>
      <c r="G19" s="300"/>
      <c r="H19" s="163"/>
      <c r="I19" s="48"/>
      <c r="J19" s="48"/>
      <c r="K19" s="106"/>
      <c r="L19" s="48"/>
      <c r="M19" s="48"/>
      <c r="N19" s="48"/>
    </row>
    <row r="20" spans="1:14" ht="14.45" customHeight="1" x14ac:dyDescent="0.25">
      <c r="A20" s="47">
        <v>9</v>
      </c>
      <c r="B20" s="302" t="s">
        <v>1159</v>
      </c>
      <c r="C20" s="172">
        <f t="shared" si="0"/>
        <v>35</v>
      </c>
      <c r="D20" s="302">
        <v>60</v>
      </c>
      <c r="E20" s="302" t="s">
        <v>1090</v>
      </c>
      <c r="F20" s="234">
        <v>2100</v>
      </c>
      <c r="G20" s="300"/>
      <c r="H20" s="163"/>
      <c r="I20" s="48"/>
      <c r="J20" s="48"/>
      <c r="K20" s="106"/>
      <c r="L20" s="48"/>
      <c r="M20" s="48"/>
      <c r="N20" s="48"/>
    </row>
    <row r="21" spans="1:14" ht="14.45" customHeight="1" x14ac:dyDescent="0.25">
      <c r="A21" s="47">
        <v>10</v>
      </c>
      <c r="B21" s="163" t="s">
        <v>1160</v>
      </c>
      <c r="C21" s="172">
        <f t="shared" si="0"/>
        <v>1000</v>
      </c>
      <c r="D21" s="306">
        <v>1</v>
      </c>
      <c r="E21" s="303" t="s">
        <v>1091</v>
      </c>
      <c r="F21" s="234">
        <v>1000</v>
      </c>
      <c r="G21" s="300"/>
      <c r="H21" s="163"/>
      <c r="I21" s="48"/>
      <c r="J21" s="48"/>
      <c r="K21" s="106"/>
      <c r="L21" s="48"/>
      <c r="M21" s="48"/>
      <c r="N21" s="48"/>
    </row>
    <row r="22" spans="1:14" ht="14.45" customHeight="1" x14ac:dyDescent="0.25">
      <c r="A22" s="47">
        <v>11</v>
      </c>
      <c r="B22" s="163" t="s">
        <v>1161</v>
      </c>
      <c r="C22" s="172">
        <f t="shared" si="0"/>
        <v>150</v>
      </c>
      <c r="D22" s="302">
        <v>8</v>
      </c>
      <c r="E22" s="302" t="s">
        <v>237</v>
      </c>
      <c r="F22" s="234">
        <v>1200</v>
      </c>
      <c r="G22" s="300"/>
      <c r="H22" s="163"/>
      <c r="I22" s="48"/>
      <c r="J22" s="48"/>
      <c r="K22" s="106"/>
      <c r="L22" s="48"/>
      <c r="M22" s="48"/>
      <c r="N22" s="48"/>
    </row>
    <row r="23" spans="1:14" ht="14.45" customHeight="1" x14ac:dyDescent="0.25">
      <c r="A23" s="47">
        <v>12</v>
      </c>
      <c r="B23" s="163" t="s">
        <v>1162</v>
      </c>
      <c r="C23" s="172">
        <f t="shared" si="0"/>
        <v>55</v>
      </c>
      <c r="D23" s="302">
        <v>2</v>
      </c>
      <c r="E23" s="302" t="s">
        <v>1092</v>
      </c>
      <c r="F23" s="234">
        <v>110</v>
      </c>
      <c r="G23" s="300"/>
      <c r="H23" s="163"/>
      <c r="I23" s="48"/>
      <c r="J23" s="48"/>
      <c r="K23" s="106"/>
      <c r="L23" s="48"/>
      <c r="M23" s="48"/>
      <c r="N23" s="48"/>
    </row>
    <row r="24" spans="1:14" ht="14.45" customHeight="1" x14ac:dyDescent="0.25">
      <c r="A24" s="47">
        <v>13</v>
      </c>
      <c r="B24" s="302" t="s">
        <v>1086</v>
      </c>
      <c r="C24" s="172">
        <f t="shared" si="0"/>
        <v>20</v>
      </c>
      <c r="D24" s="302">
        <v>5</v>
      </c>
      <c r="E24" s="302" t="s">
        <v>1090</v>
      </c>
      <c r="F24" s="234">
        <v>100</v>
      </c>
      <c r="G24" s="300"/>
      <c r="H24" s="163"/>
      <c r="I24" s="48"/>
      <c r="J24" s="48"/>
      <c r="K24" s="106"/>
      <c r="L24" s="48"/>
      <c r="M24" s="48"/>
      <c r="N24" s="48"/>
    </row>
    <row r="25" spans="1:14" ht="14.45" customHeight="1" x14ac:dyDescent="0.25">
      <c r="A25" s="47">
        <v>14</v>
      </c>
      <c r="B25" s="302" t="s">
        <v>1087</v>
      </c>
      <c r="C25" s="172">
        <f t="shared" si="0"/>
        <v>15</v>
      </c>
      <c r="D25" s="302">
        <v>5</v>
      </c>
      <c r="E25" s="302" t="s">
        <v>1090</v>
      </c>
      <c r="F25" s="234">
        <v>75</v>
      </c>
      <c r="G25" s="300"/>
      <c r="H25" s="163"/>
      <c r="I25" s="48"/>
      <c r="J25" s="48"/>
      <c r="K25" s="106"/>
      <c r="L25" s="48"/>
      <c r="M25" s="48"/>
      <c r="N25" s="48"/>
    </row>
    <row r="26" spans="1:14" ht="14.45" customHeight="1" x14ac:dyDescent="0.25">
      <c r="A26" s="47">
        <v>15</v>
      </c>
      <c r="B26" s="302" t="s">
        <v>1088</v>
      </c>
      <c r="C26" s="172">
        <f t="shared" si="0"/>
        <v>15</v>
      </c>
      <c r="D26" s="302">
        <v>5</v>
      </c>
      <c r="E26" s="302" t="s">
        <v>1090</v>
      </c>
      <c r="F26" s="234">
        <v>75</v>
      </c>
      <c r="G26" s="300"/>
      <c r="H26" s="163"/>
      <c r="I26" s="48"/>
      <c r="J26" s="48"/>
      <c r="K26" s="106"/>
      <c r="L26" s="48"/>
      <c r="M26" s="48"/>
      <c r="N26" s="48"/>
    </row>
    <row r="27" spans="1:14" ht="14.45" customHeight="1" x14ac:dyDescent="0.25">
      <c r="A27" s="47">
        <v>16</v>
      </c>
      <c r="B27" s="302" t="s">
        <v>1163</v>
      </c>
      <c r="C27" s="172">
        <f t="shared" si="0"/>
        <v>150</v>
      </c>
      <c r="D27" s="302">
        <v>10</v>
      </c>
      <c r="E27" s="302" t="s">
        <v>1090</v>
      </c>
      <c r="F27" s="234">
        <v>1500</v>
      </c>
      <c r="G27" s="300"/>
      <c r="H27" s="163"/>
      <c r="I27" s="48"/>
      <c r="J27" s="48"/>
      <c r="K27" s="106"/>
      <c r="L27" s="48"/>
      <c r="M27" s="48"/>
      <c r="N27" s="48"/>
    </row>
    <row r="28" spans="1:14" x14ac:dyDescent="0.25">
      <c r="A28" s="47">
        <v>17</v>
      </c>
      <c r="B28" s="163" t="s">
        <v>1164</v>
      </c>
      <c r="C28" s="172">
        <f t="shared" si="0"/>
        <v>120</v>
      </c>
      <c r="D28" s="302">
        <v>20</v>
      </c>
      <c r="E28" s="302" t="s">
        <v>1090</v>
      </c>
      <c r="F28" s="234">
        <v>2400</v>
      </c>
      <c r="G28" s="300"/>
      <c r="H28" s="163"/>
      <c r="I28" s="48"/>
      <c r="J28" s="48"/>
      <c r="K28" s="106"/>
      <c r="L28" s="48"/>
      <c r="M28" s="48"/>
      <c r="N28" s="48"/>
    </row>
    <row r="29" spans="1:14" x14ac:dyDescent="0.25">
      <c r="A29" s="47">
        <v>18</v>
      </c>
      <c r="B29" s="163" t="s">
        <v>1165</v>
      </c>
      <c r="C29" s="172">
        <f t="shared" si="0"/>
        <v>25</v>
      </c>
      <c r="D29" s="306">
        <v>8</v>
      </c>
      <c r="E29" s="303" t="s">
        <v>74</v>
      </c>
      <c r="F29" s="234">
        <v>200</v>
      </c>
      <c r="G29" s="301"/>
      <c r="H29" s="163"/>
      <c r="I29" s="48"/>
      <c r="J29" s="48"/>
      <c r="K29" s="105"/>
      <c r="L29" s="48"/>
      <c r="M29" s="48"/>
      <c r="N29" s="48"/>
    </row>
    <row r="30" spans="1:14" x14ac:dyDescent="0.25">
      <c r="A30" s="47">
        <v>19</v>
      </c>
      <c r="B30" s="163" t="s">
        <v>1166</v>
      </c>
      <c r="C30" s="172">
        <f t="shared" si="0"/>
        <v>190</v>
      </c>
      <c r="D30" s="307">
        <v>25</v>
      </c>
      <c r="E30" s="308" t="s">
        <v>76</v>
      </c>
      <c r="F30" s="234">
        <v>4750</v>
      </c>
      <c r="G30" s="301"/>
      <c r="H30" s="163"/>
      <c r="I30" s="48"/>
      <c r="J30" s="48"/>
      <c r="K30" s="105"/>
      <c r="L30" s="48"/>
      <c r="M30" s="48"/>
      <c r="N30" s="48"/>
    </row>
    <row r="31" spans="1:14" x14ac:dyDescent="0.25">
      <c r="A31" s="47">
        <v>20</v>
      </c>
      <c r="B31" s="163" t="s">
        <v>1167</v>
      </c>
      <c r="C31" s="172">
        <f t="shared" si="0"/>
        <v>30</v>
      </c>
      <c r="D31" s="302">
        <v>1</v>
      </c>
      <c r="E31" s="302" t="s">
        <v>1093</v>
      </c>
      <c r="F31" s="234">
        <v>30</v>
      </c>
      <c r="G31" s="300"/>
      <c r="H31" s="163"/>
      <c r="I31" s="48"/>
      <c r="J31" s="48"/>
      <c r="K31" s="106"/>
      <c r="L31" s="48"/>
      <c r="M31" s="48"/>
      <c r="N31" s="48"/>
    </row>
    <row r="32" spans="1:14" x14ac:dyDescent="0.25">
      <c r="A32" s="47">
        <v>21</v>
      </c>
      <c r="B32" s="163" t="s">
        <v>1168</v>
      </c>
      <c r="C32" s="172">
        <f t="shared" si="0"/>
        <v>210</v>
      </c>
      <c r="D32" s="307">
        <v>25</v>
      </c>
      <c r="E32" s="308" t="s">
        <v>76</v>
      </c>
      <c r="F32" s="234">
        <v>5250</v>
      </c>
      <c r="G32" s="300"/>
      <c r="H32" s="163"/>
      <c r="I32" s="48"/>
      <c r="J32" s="48"/>
      <c r="K32" s="106"/>
      <c r="L32" s="48"/>
      <c r="M32" s="48"/>
      <c r="N32" s="48"/>
    </row>
    <row r="33" spans="1:14" x14ac:dyDescent="0.25">
      <c r="A33" s="47">
        <v>22</v>
      </c>
      <c r="B33" s="163" t="s">
        <v>1169</v>
      </c>
      <c r="C33" s="172">
        <f t="shared" si="0"/>
        <v>120</v>
      </c>
      <c r="D33" s="302">
        <v>10</v>
      </c>
      <c r="E33" s="302" t="s">
        <v>1094</v>
      </c>
      <c r="F33" s="234">
        <v>1200</v>
      </c>
      <c r="G33" s="300"/>
      <c r="H33" s="163"/>
      <c r="I33" s="48"/>
      <c r="J33" s="48"/>
      <c r="K33" s="106"/>
      <c r="L33" s="48"/>
      <c r="M33" s="48"/>
      <c r="N33" s="48"/>
    </row>
    <row r="34" spans="1:14" x14ac:dyDescent="0.25">
      <c r="A34" s="47">
        <v>23</v>
      </c>
      <c r="B34" s="163" t="s">
        <v>1170</v>
      </c>
      <c r="C34" s="172">
        <f t="shared" si="0"/>
        <v>120</v>
      </c>
      <c r="D34" s="302">
        <v>2</v>
      </c>
      <c r="E34" s="302" t="s">
        <v>74</v>
      </c>
      <c r="F34" s="234">
        <v>240</v>
      </c>
      <c r="G34" s="300"/>
      <c r="H34" s="163"/>
      <c r="I34" s="48"/>
      <c r="J34" s="48"/>
      <c r="K34" s="106"/>
      <c r="L34" s="48"/>
      <c r="M34" s="48"/>
      <c r="N34" s="48"/>
    </row>
    <row r="35" spans="1:14" x14ac:dyDescent="0.25">
      <c r="A35" s="47">
        <v>24</v>
      </c>
      <c r="B35" s="163" t="s">
        <v>1171</v>
      </c>
      <c r="C35" s="172">
        <f t="shared" si="0"/>
        <v>20</v>
      </c>
      <c r="D35" s="302">
        <v>2</v>
      </c>
      <c r="E35" s="302" t="s">
        <v>1090</v>
      </c>
      <c r="F35" s="234">
        <v>40</v>
      </c>
      <c r="G35" s="300"/>
      <c r="H35" s="163"/>
      <c r="I35" s="48"/>
      <c r="J35" s="48"/>
      <c r="K35" s="106"/>
      <c r="L35" s="48"/>
      <c r="M35" s="48"/>
      <c r="N35" s="48"/>
    </row>
    <row r="36" spans="1:14" x14ac:dyDescent="0.25">
      <c r="A36" s="47">
        <v>25</v>
      </c>
      <c r="B36" s="163" t="s">
        <v>1172</v>
      </c>
      <c r="C36" s="172">
        <f t="shared" si="0"/>
        <v>40</v>
      </c>
      <c r="D36" s="306">
        <v>12</v>
      </c>
      <c r="E36" s="303" t="s">
        <v>1090</v>
      </c>
      <c r="F36" s="234">
        <v>480</v>
      </c>
      <c r="G36" s="300"/>
      <c r="H36" s="163"/>
      <c r="I36" s="48"/>
      <c r="J36" s="48"/>
      <c r="K36" s="106"/>
      <c r="L36" s="48"/>
      <c r="M36" s="48"/>
      <c r="N36" s="48"/>
    </row>
    <row r="37" spans="1:14" x14ac:dyDescent="0.25">
      <c r="A37" s="47">
        <v>26</v>
      </c>
      <c r="B37" s="163" t="s">
        <v>1173</v>
      </c>
      <c r="C37" s="172">
        <f t="shared" si="0"/>
        <v>40</v>
      </c>
      <c r="D37" s="306">
        <v>12</v>
      </c>
      <c r="E37" s="303" t="s">
        <v>1090</v>
      </c>
      <c r="F37" s="234">
        <v>480</v>
      </c>
      <c r="G37" s="300"/>
      <c r="H37" s="163"/>
      <c r="I37" s="48"/>
      <c r="J37" s="48"/>
      <c r="K37" s="106"/>
      <c r="L37" s="48"/>
      <c r="M37" s="48"/>
      <c r="N37" s="48"/>
    </row>
    <row r="38" spans="1:14" x14ac:dyDescent="0.25">
      <c r="A38" s="47">
        <v>27</v>
      </c>
      <c r="B38" s="163" t="s">
        <v>1174</v>
      </c>
      <c r="C38" s="172">
        <f t="shared" si="0"/>
        <v>35</v>
      </c>
      <c r="D38" s="306">
        <v>4</v>
      </c>
      <c r="E38" s="303" t="s">
        <v>1090</v>
      </c>
      <c r="F38" s="234">
        <v>140</v>
      </c>
      <c r="G38" s="300"/>
      <c r="H38" s="163"/>
      <c r="I38" s="48"/>
      <c r="J38" s="48"/>
      <c r="K38" s="106"/>
      <c r="L38" s="48"/>
      <c r="M38" s="48"/>
      <c r="N38" s="48"/>
    </row>
    <row r="39" spans="1:14" x14ac:dyDescent="0.25">
      <c r="A39" s="47">
        <v>28</v>
      </c>
      <c r="B39" s="163" t="s">
        <v>1175</v>
      </c>
      <c r="C39" s="172">
        <f t="shared" si="0"/>
        <v>25</v>
      </c>
      <c r="D39" s="306">
        <v>12</v>
      </c>
      <c r="E39" s="303" t="s">
        <v>74</v>
      </c>
      <c r="F39" s="234">
        <v>300</v>
      </c>
      <c r="G39" s="300"/>
      <c r="H39" s="163"/>
      <c r="I39" s="48"/>
      <c r="J39" s="48"/>
      <c r="K39" s="106"/>
      <c r="L39" s="48"/>
      <c r="M39" s="48"/>
      <c r="N39" s="48"/>
    </row>
    <row r="40" spans="1:14" x14ac:dyDescent="0.25">
      <c r="A40" s="47">
        <v>29</v>
      </c>
      <c r="B40" s="163" t="s">
        <v>1176</v>
      </c>
      <c r="C40" s="172">
        <f t="shared" si="0"/>
        <v>20</v>
      </c>
      <c r="D40" s="306">
        <v>20</v>
      </c>
      <c r="E40" s="303" t="s">
        <v>75</v>
      </c>
      <c r="F40" s="234">
        <v>400</v>
      </c>
      <c r="G40" s="300"/>
      <c r="H40" s="163"/>
      <c r="I40" s="48"/>
      <c r="J40" s="48"/>
      <c r="K40" s="106"/>
      <c r="L40" s="48"/>
      <c r="M40" s="48"/>
      <c r="N40" s="48"/>
    </row>
    <row r="41" spans="1:14" x14ac:dyDescent="0.25">
      <c r="A41" s="47">
        <v>30</v>
      </c>
      <c r="B41" s="303" t="s">
        <v>1095</v>
      </c>
      <c r="C41" s="172">
        <f t="shared" si="0"/>
        <v>20</v>
      </c>
      <c r="D41" s="180">
        <v>8</v>
      </c>
      <c r="E41" s="302" t="s">
        <v>75</v>
      </c>
      <c r="F41" s="234">
        <v>160</v>
      </c>
      <c r="G41" s="300"/>
      <c r="H41" s="163"/>
      <c r="I41" s="48"/>
      <c r="J41" s="48"/>
      <c r="K41" s="106"/>
      <c r="L41" s="48"/>
      <c r="M41" s="48"/>
      <c r="N41" s="48"/>
    </row>
    <row r="42" spans="1:14" x14ac:dyDescent="0.25">
      <c r="A42" s="47">
        <v>31</v>
      </c>
      <c r="B42" s="163" t="s">
        <v>1096</v>
      </c>
      <c r="C42" s="172">
        <f t="shared" si="0"/>
        <v>25</v>
      </c>
      <c r="D42" s="180">
        <v>60</v>
      </c>
      <c r="E42" s="302" t="s">
        <v>1090</v>
      </c>
      <c r="F42" s="234">
        <v>1500</v>
      </c>
      <c r="G42" s="300"/>
      <c r="H42" s="163"/>
      <c r="I42" s="48"/>
      <c r="J42" s="48"/>
      <c r="K42" s="106"/>
      <c r="L42" s="48"/>
      <c r="M42" s="48"/>
      <c r="N42" s="48"/>
    </row>
    <row r="43" spans="1:14" x14ac:dyDescent="0.25">
      <c r="A43" s="47">
        <v>32</v>
      </c>
      <c r="B43" s="302" t="s">
        <v>1097</v>
      </c>
      <c r="C43" s="172">
        <f t="shared" si="0"/>
        <v>350</v>
      </c>
      <c r="D43" s="180">
        <v>4</v>
      </c>
      <c r="E43" s="303" t="s">
        <v>1119</v>
      </c>
      <c r="F43" s="234">
        <v>1400</v>
      </c>
      <c r="G43" s="300"/>
      <c r="H43" s="163"/>
      <c r="I43" s="48"/>
      <c r="J43" s="48"/>
      <c r="K43" s="106"/>
      <c r="L43" s="48"/>
      <c r="M43" s="48"/>
      <c r="N43" s="48"/>
    </row>
    <row r="44" spans="1:14" x14ac:dyDescent="0.25">
      <c r="A44" s="47">
        <v>33</v>
      </c>
      <c r="B44" s="302" t="s">
        <v>1098</v>
      </c>
      <c r="C44" s="172">
        <f t="shared" si="0"/>
        <v>20</v>
      </c>
      <c r="D44" s="180">
        <v>600</v>
      </c>
      <c r="E44" s="303" t="s">
        <v>1120</v>
      </c>
      <c r="F44" s="234">
        <v>12000</v>
      </c>
      <c r="G44" s="300"/>
      <c r="H44" s="163"/>
      <c r="I44" s="48"/>
      <c r="J44" s="48"/>
      <c r="K44" s="106"/>
      <c r="L44" s="48"/>
      <c r="M44" s="48"/>
      <c r="N44" s="48"/>
    </row>
    <row r="45" spans="1:14" x14ac:dyDescent="0.25">
      <c r="A45" s="47">
        <v>34</v>
      </c>
      <c r="B45" s="302" t="s">
        <v>1099</v>
      </c>
      <c r="C45" s="172">
        <f t="shared" si="0"/>
        <v>100</v>
      </c>
      <c r="D45" s="180">
        <v>50</v>
      </c>
      <c r="E45" s="303" t="s">
        <v>1121</v>
      </c>
      <c r="F45" s="234">
        <v>5000</v>
      </c>
      <c r="G45" s="300"/>
      <c r="H45" s="163"/>
      <c r="I45" s="48"/>
      <c r="J45" s="48"/>
      <c r="K45" s="106"/>
      <c r="L45" s="48"/>
      <c r="M45" s="48"/>
      <c r="N45" s="48"/>
    </row>
    <row r="46" spans="1:14" x14ac:dyDescent="0.25">
      <c r="A46" s="47">
        <v>35</v>
      </c>
      <c r="B46" s="302" t="s">
        <v>1100</v>
      </c>
      <c r="C46" s="172">
        <f t="shared" si="0"/>
        <v>3500</v>
      </c>
      <c r="D46" s="180">
        <v>4</v>
      </c>
      <c r="E46" s="303" t="s">
        <v>1122</v>
      </c>
      <c r="F46" s="234">
        <v>14000</v>
      </c>
      <c r="G46" s="300"/>
      <c r="H46" s="163"/>
      <c r="I46" s="48"/>
      <c r="J46" s="48"/>
      <c r="K46" s="106"/>
      <c r="L46" s="48"/>
      <c r="M46" s="48"/>
      <c r="N46" s="48"/>
    </row>
    <row r="47" spans="1:14" x14ac:dyDescent="0.25">
      <c r="A47" s="47">
        <v>36</v>
      </c>
      <c r="B47" s="302" t="s">
        <v>1101</v>
      </c>
      <c r="C47" s="172">
        <f t="shared" si="0"/>
        <v>200</v>
      </c>
      <c r="D47" s="180">
        <v>150</v>
      </c>
      <c r="E47" s="303" t="s">
        <v>1123</v>
      </c>
      <c r="F47" s="234">
        <v>30000</v>
      </c>
      <c r="G47" s="300"/>
      <c r="H47" s="163"/>
      <c r="I47" s="48"/>
      <c r="J47" s="48"/>
      <c r="K47" s="106"/>
      <c r="L47" s="48"/>
      <c r="M47" s="48"/>
      <c r="N47" s="48"/>
    </row>
    <row r="48" spans="1:14" x14ac:dyDescent="0.25">
      <c r="A48" s="47">
        <v>37</v>
      </c>
      <c r="B48" s="302" t="s">
        <v>1102</v>
      </c>
      <c r="C48" s="172">
        <f t="shared" si="0"/>
        <v>100</v>
      </c>
      <c r="D48" s="304">
        <v>20</v>
      </c>
      <c r="E48" s="163" t="s">
        <v>1124</v>
      </c>
      <c r="F48" s="305">
        <v>2000</v>
      </c>
      <c r="G48" s="300"/>
      <c r="H48" s="163"/>
      <c r="I48" s="48"/>
      <c r="J48" s="48"/>
      <c r="K48" s="106"/>
      <c r="L48" s="48"/>
      <c r="M48" s="48"/>
      <c r="N48" s="48"/>
    </row>
    <row r="49" spans="1:14" x14ac:dyDescent="0.25">
      <c r="A49" s="47">
        <v>38</v>
      </c>
      <c r="B49" s="302" t="s">
        <v>1103</v>
      </c>
      <c r="C49" s="172">
        <f t="shared" si="0"/>
        <v>100</v>
      </c>
      <c r="D49" s="304">
        <v>20</v>
      </c>
      <c r="E49" s="163" t="s">
        <v>1124</v>
      </c>
      <c r="F49" s="305">
        <v>2000</v>
      </c>
      <c r="G49" s="300"/>
      <c r="H49" s="163"/>
      <c r="I49" s="48"/>
      <c r="J49" s="48"/>
      <c r="K49" s="48"/>
      <c r="L49" s="48"/>
      <c r="M49" s="48"/>
      <c r="N49" s="48"/>
    </row>
    <row r="50" spans="1:14" x14ac:dyDescent="0.25">
      <c r="A50" s="47">
        <v>39</v>
      </c>
      <c r="B50" s="163" t="s">
        <v>1104</v>
      </c>
      <c r="C50" s="172">
        <f t="shared" si="0"/>
        <v>25</v>
      </c>
      <c r="D50" s="304">
        <v>20</v>
      </c>
      <c r="E50" s="163" t="s">
        <v>483</v>
      </c>
      <c r="F50" s="305">
        <v>500</v>
      </c>
      <c r="G50" s="300"/>
      <c r="H50" s="163"/>
      <c r="I50" s="48"/>
      <c r="J50" s="48"/>
      <c r="K50" s="48"/>
      <c r="L50" s="48"/>
      <c r="M50" s="48"/>
      <c r="N50" s="48"/>
    </row>
    <row r="51" spans="1:14" x14ac:dyDescent="0.25">
      <c r="A51" s="47">
        <v>40</v>
      </c>
      <c r="B51" s="302" t="s">
        <v>1105</v>
      </c>
      <c r="C51" s="172">
        <f t="shared" si="0"/>
        <v>100</v>
      </c>
      <c r="D51" s="304">
        <v>150</v>
      </c>
      <c r="E51" s="163" t="s">
        <v>1125</v>
      </c>
      <c r="F51" s="305">
        <v>15000</v>
      </c>
      <c r="G51" s="300"/>
      <c r="H51" s="163"/>
      <c r="I51" s="48"/>
      <c r="J51" s="48"/>
      <c r="K51" s="48"/>
      <c r="L51" s="48"/>
      <c r="M51" s="48"/>
      <c r="N51" s="48"/>
    </row>
    <row r="52" spans="1:14" x14ac:dyDescent="0.25">
      <c r="A52" s="47">
        <v>41</v>
      </c>
      <c r="B52" s="163" t="s">
        <v>665</v>
      </c>
      <c r="C52" s="172">
        <f t="shared" si="0"/>
        <v>35</v>
      </c>
      <c r="D52" s="304">
        <v>12</v>
      </c>
      <c r="E52" s="163" t="s">
        <v>1126</v>
      </c>
      <c r="F52" s="305">
        <v>420</v>
      </c>
      <c r="G52" s="300"/>
      <c r="H52" s="163"/>
      <c r="I52" s="48"/>
      <c r="J52" s="48"/>
      <c r="K52" s="48"/>
      <c r="L52" s="48"/>
      <c r="M52" s="48"/>
      <c r="N52" s="48"/>
    </row>
    <row r="53" spans="1:14" x14ac:dyDescent="0.25">
      <c r="A53" s="47">
        <v>42</v>
      </c>
      <c r="B53" s="163" t="s">
        <v>1106</v>
      </c>
      <c r="C53" s="172">
        <f t="shared" si="0"/>
        <v>200</v>
      </c>
      <c r="D53" s="304">
        <v>8</v>
      </c>
      <c r="E53" s="163" t="s">
        <v>1127</v>
      </c>
      <c r="F53" s="305">
        <v>1600</v>
      </c>
      <c r="G53" s="300"/>
      <c r="H53" s="163"/>
      <c r="I53" s="48"/>
      <c r="J53" s="48"/>
      <c r="K53" s="48"/>
      <c r="L53" s="48"/>
      <c r="M53" s="48"/>
      <c r="N53" s="48"/>
    </row>
    <row r="54" spans="1:14" x14ac:dyDescent="0.25">
      <c r="A54" s="47">
        <v>43</v>
      </c>
      <c r="B54" s="302" t="s">
        <v>840</v>
      </c>
      <c r="C54" s="172">
        <f t="shared" si="0"/>
        <v>250</v>
      </c>
      <c r="D54" s="304">
        <v>4</v>
      </c>
      <c r="E54" s="163" t="s">
        <v>1127</v>
      </c>
      <c r="F54" s="305">
        <v>1000</v>
      </c>
      <c r="G54" s="300"/>
      <c r="H54" s="163"/>
      <c r="I54" s="48"/>
      <c r="J54" s="48"/>
      <c r="K54" s="48"/>
      <c r="L54" s="48"/>
      <c r="M54" s="48"/>
      <c r="N54" s="48"/>
    </row>
    <row r="55" spans="1:14" x14ac:dyDescent="0.25">
      <c r="A55" s="47">
        <v>44</v>
      </c>
      <c r="B55" s="302" t="s">
        <v>1107</v>
      </c>
      <c r="C55" s="172">
        <f t="shared" si="0"/>
        <v>100</v>
      </c>
      <c r="D55" s="304">
        <v>60</v>
      </c>
      <c r="E55" s="163" t="s">
        <v>1090</v>
      </c>
      <c r="F55" s="305">
        <v>6000</v>
      </c>
      <c r="G55" s="300"/>
      <c r="H55" s="163"/>
      <c r="I55" s="48"/>
      <c r="J55" s="48"/>
      <c r="K55" s="48"/>
      <c r="L55" s="48"/>
      <c r="M55" s="48"/>
      <c r="N55" s="48"/>
    </row>
    <row r="56" spans="1:14" x14ac:dyDescent="0.25">
      <c r="A56" s="47">
        <v>45</v>
      </c>
      <c r="B56" s="302" t="s">
        <v>1108</v>
      </c>
      <c r="C56" s="172">
        <f t="shared" si="0"/>
        <v>500</v>
      </c>
      <c r="D56" s="304">
        <v>4</v>
      </c>
      <c r="E56" s="163" t="s">
        <v>1128</v>
      </c>
      <c r="F56" s="305">
        <v>2000</v>
      </c>
      <c r="G56" s="300"/>
      <c r="H56" s="163"/>
      <c r="I56" s="48"/>
      <c r="J56" s="48"/>
      <c r="K56" s="106"/>
      <c r="L56" s="48"/>
      <c r="M56" s="48"/>
      <c r="N56" s="48"/>
    </row>
    <row r="57" spans="1:14" x14ac:dyDescent="0.25">
      <c r="A57" s="47">
        <v>46</v>
      </c>
      <c r="B57" s="302" t="s">
        <v>1109</v>
      </c>
      <c r="C57" s="172">
        <f t="shared" si="0"/>
        <v>350</v>
      </c>
      <c r="D57" s="304">
        <v>40</v>
      </c>
      <c r="E57" s="163" t="s">
        <v>1128</v>
      </c>
      <c r="F57" s="305">
        <v>14000</v>
      </c>
      <c r="G57" s="300"/>
      <c r="H57" s="163"/>
      <c r="I57" s="48"/>
      <c r="J57" s="48"/>
      <c r="K57" s="106"/>
      <c r="L57" s="48"/>
      <c r="M57" s="48"/>
      <c r="N57" s="48"/>
    </row>
    <row r="58" spans="1:14" x14ac:dyDescent="0.25">
      <c r="A58" s="47">
        <v>47</v>
      </c>
      <c r="B58" s="302" t="s">
        <v>1110</v>
      </c>
      <c r="C58" s="172">
        <f t="shared" si="0"/>
        <v>70</v>
      </c>
      <c r="D58" s="304">
        <v>100</v>
      </c>
      <c r="E58" s="163" t="s">
        <v>1119</v>
      </c>
      <c r="F58" s="305">
        <v>7000</v>
      </c>
      <c r="G58" s="300"/>
      <c r="H58" s="163"/>
      <c r="I58" s="48"/>
      <c r="J58" s="48"/>
      <c r="K58" s="106"/>
      <c r="L58" s="48"/>
      <c r="M58" s="48"/>
      <c r="N58" s="48"/>
    </row>
    <row r="59" spans="1:14" x14ac:dyDescent="0.25">
      <c r="A59" s="47">
        <v>48</v>
      </c>
      <c r="B59" s="302" t="s">
        <v>1111</v>
      </c>
      <c r="C59" s="172">
        <f t="shared" si="0"/>
        <v>120</v>
      </c>
      <c r="D59" s="304">
        <v>40</v>
      </c>
      <c r="E59" s="163" t="s">
        <v>1090</v>
      </c>
      <c r="F59" s="305">
        <v>4800</v>
      </c>
      <c r="G59" s="300"/>
      <c r="H59" s="163"/>
      <c r="I59" s="48"/>
      <c r="J59" s="48"/>
      <c r="K59" s="106"/>
      <c r="L59" s="48"/>
      <c r="M59" s="48"/>
      <c r="N59" s="48"/>
    </row>
    <row r="60" spans="1:14" x14ac:dyDescent="0.25">
      <c r="A60" s="47">
        <v>49</v>
      </c>
      <c r="B60" s="302" t="s">
        <v>1112</v>
      </c>
      <c r="C60" s="172">
        <f t="shared" si="0"/>
        <v>180</v>
      </c>
      <c r="D60" s="304">
        <v>24</v>
      </c>
      <c r="E60" s="163" t="s">
        <v>237</v>
      </c>
      <c r="F60" s="305">
        <v>4320</v>
      </c>
      <c r="G60" s="300"/>
      <c r="H60" s="163"/>
      <c r="I60" s="48"/>
      <c r="J60" s="48"/>
      <c r="K60" s="106"/>
      <c r="L60" s="48"/>
      <c r="M60" s="48"/>
      <c r="N60" s="48"/>
    </row>
    <row r="61" spans="1:14" x14ac:dyDescent="0.25">
      <c r="A61" s="47">
        <v>50</v>
      </c>
      <c r="B61" s="302" t="s">
        <v>1113</v>
      </c>
      <c r="C61" s="172">
        <f t="shared" si="0"/>
        <v>2500</v>
      </c>
      <c r="D61" s="304">
        <v>20</v>
      </c>
      <c r="E61" s="163" t="s">
        <v>1128</v>
      </c>
      <c r="F61" s="305">
        <v>50000</v>
      </c>
      <c r="G61" s="300"/>
      <c r="H61" s="163"/>
      <c r="I61" s="48"/>
      <c r="J61" s="48"/>
      <c r="K61" s="106"/>
      <c r="L61" s="48"/>
      <c r="M61" s="48"/>
      <c r="N61" s="48"/>
    </row>
    <row r="62" spans="1:14" x14ac:dyDescent="0.25">
      <c r="A62" s="47">
        <v>51</v>
      </c>
      <c r="B62" s="302" t="s">
        <v>1114</v>
      </c>
      <c r="C62" s="172">
        <f t="shared" si="0"/>
        <v>400</v>
      </c>
      <c r="D62" s="304">
        <v>20</v>
      </c>
      <c r="E62" s="163" t="s">
        <v>1090</v>
      </c>
      <c r="F62" s="305">
        <v>8000</v>
      </c>
      <c r="G62" s="300"/>
      <c r="H62" s="163"/>
      <c r="I62" s="48"/>
      <c r="J62" s="48"/>
      <c r="K62" s="106"/>
      <c r="L62" s="48"/>
      <c r="M62" s="48"/>
      <c r="N62" s="48"/>
    </row>
    <row r="63" spans="1:14" x14ac:dyDescent="0.25">
      <c r="A63" s="47">
        <v>52</v>
      </c>
      <c r="B63" s="302" t="s">
        <v>1115</v>
      </c>
      <c r="C63" s="172">
        <f t="shared" si="0"/>
        <v>350</v>
      </c>
      <c r="D63" s="304">
        <v>30</v>
      </c>
      <c r="E63" s="163" t="s">
        <v>1090</v>
      </c>
      <c r="F63" s="305">
        <v>10500</v>
      </c>
      <c r="G63" s="300"/>
      <c r="H63" s="163"/>
      <c r="I63" s="48"/>
      <c r="J63" s="48"/>
      <c r="K63" s="106"/>
      <c r="L63" s="48"/>
      <c r="M63" s="48"/>
      <c r="N63" s="48"/>
    </row>
    <row r="64" spans="1:14" x14ac:dyDescent="0.25">
      <c r="A64" s="47">
        <v>53</v>
      </c>
      <c r="B64" s="163" t="s">
        <v>1116</v>
      </c>
      <c r="C64" s="172">
        <f t="shared" si="0"/>
        <v>450</v>
      </c>
      <c r="D64" s="304">
        <v>15</v>
      </c>
      <c r="E64" s="163" t="s">
        <v>1090</v>
      </c>
      <c r="F64" s="305">
        <v>6750</v>
      </c>
      <c r="G64" s="300"/>
      <c r="H64" s="163"/>
      <c r="I64" s="48"/>
      <c r="J64" s="48"/>
      <c r="K64" s="106"/>
      <c r="L64" s="48"/>
      <c r="M64" s="48"/>
      <c r="N64" s="48"/>
    </row>
    <row r="65" spans="1:14" x14ac:dyDescent="0.25">
      <c r="A65" s="47">
        <v>54</v>
      </c>
      <c r="B65" s="163" t="s">
        <v>1117</v>
      </c>
      <c r="C65" s="172">
        <f t="shared" si="0"/>
        <v>35</v>
      </c>
      <c r="D65" s="304">
        <v>100</v>
      </c>
      <c r="E65" s="163" t="s">
        <v>1125</v>
      </c>
      <c r="F65" s="305">
        <v>3500</v>
      </c>
      <c r="G65" s="300"/>
      <c r="H65" s="163"/>
      <c r="I65" s="48"/>
      <c r="J65" s="48"/>
      <c r="K65" s="106"/>
      <c r="L65" s="48"/>
      <c r="M65" s="48"/>
      <c r="N65" s="48"/>
    </row>
    <row r="66" spans="1:14" x14ac:dyDescent="0.25">
      <c r="A66" s="47">
        <v>55</v>
      </c>
      <c r="B66" s="163" t="s">
        <v>1118</v>
      </c>
      <c r="C66" s="172">
        <f t="shared" si="0"/>
        <v>200</v>
      </c>
      <c r="D66" s="304">
        <v>10</v>
      </c>
      <c r="E66" s="163" t="s">
        <v>1090</v>
      </c>
      <c r="F66" s="305">
        <v>2000</v>
      </c>
      <c r="G66" s="300"/>
      <c r="H66" s="163"/>
      <c r="I66" s="48"/>
      <c r="J66" s="48"/>
      <c r="K66" s="106"/>
      <c r="L66" s="48"/>
      <c r="M66" s="48"/>
      <c r="N66" s="48"/>
    </row>
    <row r="67" spans="1:14" x14ac:dyDescent="0.25">
      <c r="A67" s="47">
        <v>56</v>
      </c>
      <c r="B67" s="163" t="s">
        <v>1129</v>
      </c>
      <c r="C67" s="172">
        <f t="shared" si="0"/>
        <v>200</v>
      </c>
      <c r="D67" s="304">
        <v>6</v>
      </c>
      <c r="E67" s="163" t="s">
        <v>1090</v>
      </c>
      <c r="F67" s="305">
        <v>1200</v>
      </c>
      <c r="G67" s="300"/>
      <c r="H67" s="163"/>
      <c r="I67" s="48"/>
      <c r="J67" s="48"/>
      <c r="K67" s="106"/>
      <c r="L67" s="48"/>
      <c r="M67" s="48"/>
      <c r="N67" s="48"/>
    </row>
    <row r="68" spans="1:14" x14ac:dyDescent="0.25">
      <c r="A68" s="47">
        <v>57</v>
      </c>
      <c r="B68" s="163" t="s">
        <v>1130</v>
      </c>
      <c r="C68" s="172">
        <f t="shared" si="0"/>
        <v>500</v>
      </c>
      <c r="D68" s="304">
        <v>6</v>
      </c>
      <c r="E68" s="163" t="s">
        <v>1090</v>
      </c>
      <c r="F68" s="305">
        <v>3000</v>
      </c>
      <c r="G68" s="300"/>
      <c r="H68" s="163"/>
      <c r="I68" s="48"/>
      <c r="J68" s="48"/>
      <c r="K68" s="106"/>
      <c r="L68" s="48"/>
      <c r="M68" s="48"/>
      <c r="N68" s="48"/>
    </row>
    <row r="69" spans="1:14" x14ac:dyDescent="0.25">
      <c r="A69" s="47">
        <v>58</v>
      </c>
      <c r="B69" s="163" t="s">
        <v>1131</v>
      </c>
      <c r="C69" s="172">
        <f t="shared" si="0"/>
        <v>250</v>
      </c>
      <c r="D69" s="304">
        <v>2</v>
      </c>
      <c r="E69" s="163" t="s">
        <v>1090</v>
      </c>
      <c r="F69" s="305">
        <v>500</v>
      </c>
      <c r="G69" s="300"/>
      <c r="H69" s="163"/>
      <c r="I69" s="48"/>
      <c r="J69" s="48"/>
      <c r="K69" s="106"/>
      <c r="L69" s="48"/>
      <c r="M69" s="48"/>
      <c r="N69" s="48"/>
    </row>
    <row r="70" spans="1:14" x14ac:dyDescent="0.25">
      <c r="A70" s="47">
        <v>59</v>
      </c>
      <c r="B70" s="163" t="s">
        <v>1132</v>
      </c>
      <c r="C70" s="172">
        <f t="shared" si="0"/>
        <v>700</v>
      </c>
      <c r="D70" s="304">
        <v>2</v>
      </c>
      <c r="E70" s="163" t="s">
        <v>1090</v>
      </c>
      <c r="F70" s="305">
        <v>1400</v>
      </c>
      <c r="G70" s="300"/>
      <c r="H70" s="163"/>
      <c r="I70" s="48"/>
      <c r="J70" s="48"/>
      <c r="K70" s="106"/>
      <c r="L70" s="48"/>
      <c r="M70" s="48"/>
      <c r="N70" s="48"/>
    </row>
    <row r="71" spans="1:14" x14ac:dyDescent="0.25">
      <c r="A71" s="47">
        <v>60</v>
      </c>
      <c r="B71" s="163" t="s">
        <v>1133</v>
      </c>
      <c r="C71" s="172">
        <f t="shared" si="0"/>
        <v>350</v>
      </c>
      <c r="D71" s="304">
        <v>20</v>
      </c>
      <c r="E71" s="163" t="s">
        <v>1146</v>
      </c>
      <c r="F71" s="305">
        <v>7000</v>
      </c>
      <c r="G71" s="300"/>
      <c r="H71" s="163"/>
      <c r="I71" s="48"/>
      <c r="J71" s="48"/>
      <c r="K71" s="106"/>
      <c r="L71" s="48"/>
      <c r="M71" s="48"/>
      <c r="N71" s="48"/>
    </row>
    <row r="72" spans="1:14" x14ac:dyDescent="0.25">
      <c r="A72" s="47">
        <v>61</v>
      </c>
      <c r="B72" s="163" t="s">
        <v>1134</v>
      </c>
      <c r="C72" s="172">
        <f t="shared" si="0"/>
        <v>650</v>
      </c>
      <c r="D72" s="304">
        <v>2</v>
      </c>
      <c r="E72" s="163" t="s">
        <v>1146</v>
      </c>
      <c r="F72" s="305">
        <v>1300</v>
      </c>
      <c r="G72" s="300"/>
      <c r="H72" s="163"/>
      <c r="I72" s="48"/>
      <c r="J72" s="48"/>
      <c r="K72" s="106"/>
      <c r="L72" s="48"/>
      <c r="M72" s="48"/>
      <c r="N72" s="48"/>
    </row>
    <row r="73" spans="1:14" x14ac:dyDescent="0.25">
      <c r="A73" s="47">
        <v>62</v>
      </c>
      <c r="B73" s="163" t="s">
        <v>1135</v>
      </c>
      <c r="C73" s="172">
        <f t="shared" si="0"/>
        <v>100</v>
      </c>
      <c r="D73" s="304">
        <v>4</v>
      </c>
      <c r="E73" s="163" t="s">
        <v>1090</v>
      </c>
      <c r="F73" s="305">
        <v>400</v>
      </c>
      <c r="G73" s="300"/>
      <c r="H73" s="163"/>
      <c r="I73" s="48"/>
      <c r="J73" s="48"/>
      <c r="K73" s="106"/>
      <c r="L73" s="48"/>
      <c r="M73" s="48"/>
      <c r="N73" s="48"/>
    </row>
    <row r="74" spans="1:14" x14ac:dyDescent="0.25">
      <c r="A74" s="47">
        <v>63</v>
      </c>
      <c r="B74" s="163" t="s">
        <v>1136</v>
      </c>
      <c r="C74" s="172">
        <f t="shared" si="0"/>
        <v>10000</v>
      </c>
      <c r="D74" s="304">
        <v>6</v>
      </c>
      <c r="E74" s="163" t="s">
        <v>485</v>
      </c>
      <c r="F74" s="305">
        <v>60000</v>
      </c>
      <c r="G74" s="300"/>
      <c r="H74" s="163"/>
      <c r="I74" s="48"/>
      <c r="J74" s="48"/>
      <c r="K74" s="106"/>
      <c r="L74" s="48"/>
      <c r="M74" s="48"/>
      <c r="N74" s="48"/>
    </row>
    <row r="75" spans="1:14" x14ac:dyDescent="0.25">
      <c r="A75" s="47">
        <v>64</v>
      </c>
      <c r="B75" s="163" t="s">
        <v>1137</v>
      </c>
      <c r="C75" s="172">
        <f t="shared" si="0"/>
        <v>500</v>
      </c>
      <c r="D75" s="304">
        <v>40</v>
      </c>
      <c r="E75" s="163" t="s">
        <v>1090</v>
      </c>
      <c r="F75" s="305">
        <v>20000</v>
      </c>
      <c r="G75" s="300"/>
      <c r="H75" s="163"/>
      <c r="I75" s="48"/>
      <c r="J75" s="48"/>
      <c r="K75" s="106"/>
      <c r="L75" s="48"/>
      <c r="M75" s="48"/>
      <c r="N75" s="48"/>
    </row>
    <row r="76" spans="1:14" x14ac:dyDescent="0.25">
      <c r="A76" s="47">
        <v>65</v>
      </c>
      <c r="B76" s="163" t="s">
        <v>1138</v>
      </c>
      <c r="C76" s="172">
        <f t="shared" si="0"/>
        <v>400</v>
      </c>
      <c r="D76" s="304">
        <v>90</v>
      </c>
      <c r="E76" s="163" t="s">
        <v>743</v>
      </c>
      <c r="F76" s="305">
        <v>36000</v>
      </c>
      <c r="G76" s="300"/>
      <c r="H76" s="163"/>
      <c r="I76" s="48"/>
      <c r="J76" s="48"/>
      <c r="K76" s="106"/>
      <c r="L76" s="48"/>
      <c r="M76" s="48"/>
      <c r="N76" s="48"/>
    </row>
    <row r="77" spans="1:14" x14ac:dyDescent="0.25">
      <c r="A77" s="47">
        <v>66</v>
      </c>
      <c r="B77" s="163" t="s">
        <v>1139</v>
      </c>
      <c r="C77" s="172">
        <f t="shared" ref="C77:C87" si="1">F77/D77</f>
        <v>420</v>
      </c>
      <c r="D77" s="304">
        <v>90</v>
      </c>
      <c r="E77" s="163" t="s">
        <v>1090</v>
      </c>
      <c r="F77" s="305">
        <v>37800</v>
      </c>
      <c r="G77" s="300"/>
      <c r="H77" s="163"/>
      <c r="I77" s="48"/>
      <c r="J77" s="48"/>
      <c r="K77" s="106"/>
      <c r="L77" s="48"/>
      <c r="M77" s="48"/>
      <c r="N77" s="48"/>
    </row>
    <row r="78" spans="1:14" x14ac:dyDescent="0.25">
      <c r="A78" s="47">
        <v>67</v>
      </c>
      <c r="B78" s="163" t="s">
        <v>1140</v>
      </c>
      <c r="C78" s="172">
        <f t="shared" si="1"/>
        <v>150</v>
      </c>
      <c r="D78" s="304">
        <v>4</v>
      </c>
      <c r="E78" s="163" t="s">
        <v>1147</v>
      </c>
      <c r="F78" s="305">
        <v>600</v>
      </c>
      <c r="G78" s="300"/>
      <c r="H78" s="163"/>
      <c r="I78" s="48"/>
      <c r="J78" s="48"/>
      <c r="K78" s="106"/>
      <c r="L78" s="48"/>
      <c r="M78" s="48"/>
      <c r="N78" s="48"/>
    </row>
    <row r="79" spans="1:14" x14ac:dyDescent="0.25">
      <c r="A79" s="47">
        <v>68</v>
      </c>
      <c r="B79" s="163" t="s">
        <v>1141</v>
      </c>
      <c r="C79" s="172">
        <f t="shared" si="1"/>
        <v>5</v>
      </c>
      <c r="D79" s="304">
        <v>500</v>
      </c>
      <c r="E79" s="163" t="s">
        <v>1090</v>
      </c>
      <c r="F79" s="305">
        <v>2500</v>
      </c>
      <c r="G79" s="300"/>
      <c r="H79" s="163"/>
      <c r="I79" s="48"/>
      <c r="J79" s="48"/>
      <c r="K79" s="106"/>
      <c r="L79" s="48"/>
      <c r="M79" s="48"/>
      <c r="N79" s="48"/>
    </row>
    <row r="80" spans="1:14" x14ac:dyDescent="0.25">
      <c r="A80" s="47">
        <v>69</v>
      </c>
      <c r="B80" s="302" t="s">
        <v>1142</v>
      </c>
      <c r="C80" s="172">
        <f t="shared" si="1"/>
        <v>35</v>
      </c>
      <c r="D80" s="304">
        <v>10</v>
      </c>
      <c r="E80" s="163" t="s">
        <v>75</v>
      </c>
      <c r="F80" s="305">
        <v>350</v>
      </c>
      <c r="G80" s="300"/>
      <c r="H80" s="163"/>
      <c r="I80" s="48"/>
      <c r="J80" s="48"/>
      <c r="K80" s="106"/>
      <c r="L80" s="48"/>
      <c r="M80" s="48"/>
      <c r="N80" s="48"/>
    </row>
    <row r="81" spans="1:14" x14ac:dyDescent="0.25">
      <c r="A81" s="47">
        <v>70</v>
      </c>
      <c r="B81" s="163" t="s">
        <v>1143</v>
      </c>
      <c r="C81" s="172">
        <f t="shared" si="1"/>
        <v>80</v>
      </c>
      <c r="D81" s="304">
        <v>4</v>
      </c>
      <c r="E81" s="163" t="s">
        <v>1090</v>
      </c>
      <c r="F81" s="305">
        <v>320</v>
      </c>
      <c r="G81" s="300"/>
      <c r="H81" s="163"/>
      <c r="I81" s="48"/>
      <c r="J81" s="48"/>
      <c r="K81" s="106"/>
      <c r="L81" s="48"/>
      <c r="M81" s="48"/>
      <c r="N81" s="48"/>
    </row>
    <row r="82" spans="1:14" x14ac:dyDescent="0.25">
      <c r="A82" s="47">
        <v>71</v>
      </c>
      <c r="B82" s="163" t="s">
        <v>1144</v>
      </c>
      <c r="C82" s="172">
        <f t="shared" si="1"/>
        <v>350</v>
      </c>
      <c r="D82" s="304">
        <v>15</v>
      </c>
      <c r="E82" s="163" t="s">
        <v>1090</v>
      </c>
      <c r="F82" s="305">
        <v>5250</v>
      </c>
      <c r="G82" s="300"/>
      <c r="H82" s="163"/>
      <c r="I82" s="48"/>
      <c r="J82" s="48"/>
      <c r="K82" s="106"/>
      <c r="L82" s="48"/>
      <c r="M82" s="48"/>
      <c r="N82" s="48"/>
    </row>
    <row r="83" spans="1:14" x14ac:dyDescent="0.25">
      <c r="A83" s="47">
        <v>72</v>
      </c>
      <c r="B83" s="163" t="s">
        <v>1145</v>
      </c>
      <c r="C83" s="172">
        <f t="shared" si="1"/>
        <v>60</v>
      </c>
      <c r="D83" s="304">
        <v>300</v>
      </c>
      <c r="E83" s="163" t="s">
        <v>743</v>
      </c>
      <c r="F83" s="305">
        <v>18000</v>
      </c>
      <c r="G83" s="300"/>
      <c r="H83" s="163"/>
      <c r="I83" s="48"/>
      <c r="J83" s="48"/>
      <c r="K83" s="106"/>
      <c r="L83" s="48"/>
      <c r="M83" s="48"/>
      <c r="N83" s="48"/>
    </row>
    <row r="84" spans="1:14" x14ac:dyDescent="0.25">
      <c r="A84" s="47">
        <v>73</v>
      </c>
      <c r="B84" s="303" t="s">
        <v>1148</v>
      </c>
      <c r="C84" s="172">
        <f t="shared" si="1"/>
        <v>12000</v>
      </c>
      <c r="D84" s="304">
        <v>10</v>
      </c>
      <c r="E84" s="163" t="s">
        <v>485</v>
      </c>
      <c r="F84" s="305">
        <v>120000</v>
      </c>
      <c r="G84" s="300"/>
      <c r="H84" s="163"/>
      <c r="I84" s="48"/>
      <c r="J84" s="48"/>
      <c r="K84" s="106"/>
      <c r="L84" s="48"/>
      <c r="M84" s="48"/>
      <c r="N84" s="48"/>
    </row>
    <row r="85" spans="1:14" x14ac:dyDescent="0.25">
      <c r="A85" s="47">
        <v>74</v>
      </c>
      <c r="B85" s="303" t="s">
        <v>1149</v>
      </c>
      <c r="C85" s="172">
        <f t="shared" si="1"/>
        <v>30000</v>
      </c>
      <c r="D85" s="304">
        <v>1</v>
      </c>
      <c r="E85" s="163" t="s">
        <v>81</v>
      </c>
      <c r="F85" s="305">
        <v>30000</v>
      </c>
      <c r="G85" s="300"/>
      <c r="H85" s="163"/>
      <c r="I85" s="48"/>
      <c r="J85" s="48"/>
      <c r="K85" s="106"/>
      <c r="L85" s="48"/>
      <c r="M85" s="48"/>
      <c r="N85" s="48"/>
    </row>
    <row r="86" spans="1:14" x14ac:dyDescent="0.25">
      <c r="A86" s="47">
        <v>75</v>
      </c>
      <c r="B86" s="303" t="s">
        <v>1150</v>
      </c>
      <c r="C86" s="172">
        <f t="shared" si="1"/>
        <v>50000</v>
      </c>
      <c r="D86" s="304">
        <v>1</v>
      </c>
      <c r="E86" s="163" t="s">
        <v>81</v>
      </c>
      <c r="F86" s="305">
        <v>50000</v>
      </c>
      <c r="G86" s="300"/>
      <c r="H86" s="163"/>
      <c r="I86" s="48"/>
      <c r="J86" s="48"/>
      <c r="K86" s="106"/>
      <c r="L86" s="48"/>
      <c r="M86" s="48"/>
      <c r="N86" s="48"/>
    </row>
    <row r="87" spans="1:14" x14ac:dyDescent="0.25">
      <c r="A87" s="47">
        <v>76</v>
      </c>
      <c r="B87" s="302" t="s">
        <v>1151</v>
      </c>
      <c r="C87" s="172">
        <f t="shared" si="1"/>
        <v>30000</v>
      </c>
      <c r="D87" s="304">
        <v>1</v>
      </c>
      <c r="E87" s="163" t="s">
        <v>81</v>
      </c>
      <c r="F87" s="305">
        <v>30000</v>
      </c>
      <c r="G87" s="300"/>
      <c r="H87" s="163"/>
      <c r="I87" s="48"/>
      <c r="J87" s="48"/>
      <c r="K87" s="106"/>
      <c r="L87" s="48"/>
      <c r="M87" s="48"/>
      <c r="N87" s="48"/>
    </row>
    <row r="88" spans="1:14" x14ac:dyDescent="0.25">
      <c r="A88" s="91" t="s">
        <v>19</v>
      </c>
      <c r="B88" s="48"/>
      <c r="C88" s="48"/>
      <c r="D88" s="47"/>
      <c r="E88" s="48"/>
      <c r="F88" s="50">
        <f>SUM(F12:F87)</f>
        <v>670660</v>
      </c>
      <c r="G88" s="48"/>
      <c r="H88" s="48"/>
      <c r="I88" s="48"/>
      <c r="J88" s="48"/>
      <c r="K88" s="48"/>
      <c r="L88" s="48"/>
      <c r="M88" s="48"/>
      <c r="N88" s="48"/>
    </row>
    <row r="89" spans="1:14" s="8" customFormat="1" x14ac:dyDescent="0.25">
      <c r="A89" s="5"/>
      <c r="B89" s="5"/>
      <c r="C89" s="5"/>
      <c r="D89" s="53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s="8" customFormat="1" x14ac:dyDescent="0.25">
      <c r="A90" s="20" t="s">
        <v>27</v>
      </c>
      <c r="B90" s="6"/>
      <c r="C90" s="6"/>
      <c r="D90" s="54"/>
      <c r="E90" s="6"/>
      <c r="F90" s="6"/>
      <c r="G90" s="6"/>
      <c r="H90" s="7"/>
      <c r="I90" s="7"/>
      <c r="J90" s="7"/>
      <c r="K90" s="7"/>
      <c r="L90" s="7"/>
    </row>
    <row r="91" spans="1:14" s="8" customFormat="1" ht="14.45" customHeight="1" x14ac:dyDescent="0.25">
      <c r="B91" s="7"/>
      <c r="C91" s="7"/>
      <c r="D91" s="92"/>
      <c r="E91" s="7"/>
      <c r="F91" s="7"/>
      <c r="G91" s="7"/>
      <c r="H91" s="15"/>
      <c r="I91" s="7"/>
      <c r="K91"/>
      <c r="L91"/>
      <c r="M91"/>
    </row>
    <row r="92" spans="1:14" s="8" customFormat="1" ht="14.45" customHeight="1" x14ac:dyDescent="0.25">
      <c r="B92" s="7"/>
      <c r="C92" s="7"/>
      <c r="D92" s="92"/>
      <c r="E92" s="7"/>
      <c r="F92" s="7"/>
      <c r="G92" s="7"/>
      <c r="H92" s="15"/>
      <c r="I92" s="7"/>
      <c r="K92"/>
      <c r="L92"/>
      <c r="M92"/>
    </row>
    <row r="93" spans="1:14" s="8" customFormat="1" ht="14.45" customHeight="1" x14ac:dyDescent="0.25">
      <c r="A93" s="219" t="s">
        <v>369</v>
      </c>
      <c r="B93" s="219"/>
      <c r="C93" s="219"/>
      <c r="D93" s="92"/>
      <c r="E93" s="7"/>
      <c r="F93" s="7"/>
      <c r="G93" s="7"/>
      <c r="H93" s="15"/>
      <c r="I93" s="7"/>
      <c r="K93"/>
      <c r="L93"/>
      <c r="M93"/>
    </row>
    <row r="94" spans="1:14" s="8" customFormat="1" x14ac:dyDescent="0.25">
      <c r="A94" s="221" t="s">
        <v>370</v>
      </c>
      <c r="B94" s="221"/>
      <c r="C94" s="221"/>
      <c r="D94" s="92"/>
      <c r="H94" s="7"/>
      <c r="K94"/>
      <c r="L94"/>
      <c r="M94"/>
    </row>
    <row r="95" spans="1:14" s="8" customFormat="1" x14ac:dyDescent="0.25">
      <c r="B95" s="7"/>
      <c r="C95" s="7"/>
      <c r="D95" s="92"/>
      <c r="H95" s="7"/>
      <c r="K95"/>
      <c r="L95"/>
      <c r="M95"/>
    </row>
    <row r="96" spans="1:14" s="8" customFormat="1" x14ac:dyDescent="0.25">
      <c r="D96" s="93"/>
    </row>
  </sheetData>
  <sheetProtection password="C1B6" sheet="1" objects="1" scenarios="1"/>
  <mergeCells count="22">
    <mergeCell ref="K7:N7"/>
    <mergeCell ref="G3:H3"/>
    <mergeCell ref="G4:H4"/>
    <mergeCell ref="A6:D6"/>
    <mergeCell ref="A7:E7"/>
    <mergeCell ref="F7:J7"/>
    <mergeCell ref="A94:C94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93:C93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zoomScaleNormal="100" zoomScaleSheetLayoutView="100" workbookViewId="0">
      <selection activeCell="F58" sqref="F58"/>
    </sheetView>
  </sheetViews>
  <sheetFormatPr defaultRowHeight="15" x14ac:dyDescent="0.25"/>
  <cols>
    <col min="1" max="1" width="10.5703125" customWidth="1"/>
    <col min="2" max="2" width="20.4257812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4" x14ac:dyDescent="0.25">
      <c r="A1" s="16" t="s">
        <v>24</v>
      </c>
      <c r="B1" s="13"/>
      <c r="C1" s="13"/>
    </row>
    <row r="2" spans="1:14" x14ac:dyDescent="0.25">
      <c r="A2" s="16"/>
      <c r="B2" s="13"/>
      <c r="C2" s="13"/>
    </row>
    <row r="3" spans="1:14" x14ac:dyDescent="0.25">
      <c r="G3" s="208" t="s">
        <v>0</v>
      </c>
      <c r="H3" s="208"/>
    </row>
    <row r="4" spans="1:14" x14ac:dyDescent="0.25">
      <c r="G4" s="209" t="s">
        <v>396</v>
      </c>
      <c r="H4" s="209"/>
    </row>
    <row r="6" spans="1:14" x14ac:dyDescent="0.25">
      <c r="A6" s="210" t="s">
        <v>244</v>
      </c>
      <c r="B6" s="210"/>
      <c r="C6" s="210"/>
      <c r="D6" s="210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211" t="s">
        <v>1</v>
      </c>
      <c r="B7" s="211"/>
      <c r="C7" s="211"/>
      <c r="D7" s="211"/>
      <c r="E7" s="211"/>
      <c r="F7" s="212" t="s">
        <v>2</v>
      </c>
      <c r="G7" s="212"/>
      <c r="H7" s="212"/>
      <c r="I7" s="212"/>
      <c r="J7" s="212"/>
      <c r="K7" s="206" t="s">
        <v>26</v>
      </c>
      <c r="L7" s="206"/>
      <c r="M7" s="206"/>
      <c r="N7" s="206"/>
    </row>
    <row r="8" spans="1:14" x14ac:dyDescent="0.25">
      <c r="A8" s="213" t="s">
        <v>243</v>
      </c>
      <c r="B8" s="213"/>
      <c r="C8" s="213"/>
      <c r="D8" s="213"/>
      <c r="E8" s="213"/>
      <c r="F8" s="22" t="s">
        <v>3</v>
      </c>
      <c r="G8" s="212" t="s">
        <v>4</v>
      </c>
      <c r="H8" s="212"/>
      <c r="I8" s="212" t="s">
        <v>5</v>
      </c>
      <c r="J8" s="212"/>
      <c r="K8" s="213" t="s">
        <v>6</v>
      </c>
      <c r="L8" s="213"/>
      <c r="M8" s="213"/>
      <c r="N8" s="213"/>
    </row>
    <row r="9" spans="1:14" x14ac:dyDescent="0.25">
      <c r="A9" s="214" t="s">
        <v>7</v>
      </c>
      <c r="B9" s="214" t="s">
        <v>8</v>
      </c>
      <c r="C9" s="214" t="s">
        <v>9</v>
      </c>
      <c r="D9" s="215" t="s">
        <v>10</v>
      </c>
      <c r="E9" s="216"/>
      <c r="F9" s="214" t="s">
        <v>11</v>
      </c>
      <c r="G9" s="212" t="s">
        <v>12</v>
      </c>
      <c r="H9" s="212"/>
      <c r="I9" s="212"/>
      <c r="J9" s="212"/>
      <c r="K9" s="212"/>
      <c r="L9" s="212"/>
      <c r="M9" s="212"/>
      <c r="N9" s="212"/>
    </row>
    <row r="10" spans="1:14" x14ac:dyDescent="0.25">
      <c r="A10" s="214"/>
      <c r="B10" s="214"/>
      <c r="C10" s="214"/>
      <c r="D10" s="217"/>
      <c r="E10" s="218"/>
      <c r="F10" s="214"/>
      <c r="G10" s="214" t="s">
        <v>13</v>
      </c>
      <c r="H10" s="214"/>
      <c r="I10" s="214" t="s">
        <v>14</v>
      </c>
      <c r="J10" s="214"/>
      <c r="K10" s="220" t="s">
        <v>15</v>
      </c>
      <c r="L10" s="220"/>
      <c r="M10" s="212" t="s">
        <v>16</v>
      </c>
      <c r="N10" s="212"/>
    </row>
    <row r="11" spans="1:14" x14ac:dyDescent="0.25">
      <c r="A11" s="214"/>
      <c r="B11" s="214"/>
      <c r="C11" s="214"/>
      <c r="D11" s="23" t="s">
        <v>25</v>
      </c>
      <c r="E11" s="23" t="s">
        <v>8</v>
      </c>
      <c r="F11" s="214"/>
      <c r="G11" s="22" t="s">
        <v>17</v>
      </c>
      <c r="H11" s="23" t="s">
        <v>18</v>
      </c>
      <c r="I11" s="23" t="s">
        <v>17</v>
      </c>
      <c r="J11" s="23" t="s">
        <v>18</v>
      </c>
      <c r="K11" s="23" t="s">
        <v>17</v>
      </c>
      <c r="L11" s="23" t="s">
        <v>18</v>
      </c>
      <c r="M11" s="23" t="s">
        <v>17</v>
      </c>
      <c r="N11" s="23" t="s">
        <v>18</v>
      </c>
    </row>
    <row r="12" spans="1:14" x14ac:dyDescent="0.25">
      <c r="A12" s="63">
        <v>1</v>
      </c>
      <c r="B12" s="83" t="s">
        <v>1177</v>
      </c>
      <c r="C12" s="64">
        <v>350</v>
      </c>
      <c r="D12" s="65">
        <v>4</v>
      </c>
      <c r="E12" s="66" t="s">
        <v>77</v>
      </c>
      <c r="F12" s="67">
        <f>SUM(C12*D12)</f>
        <v>1400</v>
      </c>
      <c r="G12" s="63">
        <v>4</v>
      </c>
      <c r="H12" s="68"/>
      <c r="I12" s="63"/>
      <c r="J12" s="68"/>
      <c r="K12" s="63">
        <v>0</v>
      </c>
      <c r="L12" s="68"/>
      <c r="M12" s="63"/>
      <c r="N12" s="68"/>
    </row>
    <row r="13" spans="1:14" x14ac:dyDescent="0.25">
      <c r="A13" s="63">
        <v>2</v>
      </c>
      <c r="B13" s="83" t="s">
        <v>1178</v>
      </c>
      <c r="C13" s="64">
        <v>350</v>
      </c>
      <c r="D13" s="65">
        <v>4</v>
      </c>
      <c r="E13" s="66" t="s">
        <v>77</v>
      </c>
      <c r="F13" s="67">
        <f t="shared" ref="F13:F57" si="0">SUM(C13*D13)</f>
        <v>1400</v>
      </c>
      <c r="G13" s="63">
        <v>4</v>
      </c>
      <c r="H13" s="68"/>
      <c r="I13" s="63"/>
      <c r="J13" s="68"/>
      <c r="K13" s="63">
        <v>0</v>
      </c>
      <c r="L13" s="68"/>
      <c r="M13" s="63"/>
      <c r="N13" s="68"/>
    </row>
    <row r="14" spans="1:14" x14ac:dyDescent="0.25">
      <c r="A14" s="63">
        <v>3</v>
      </c>
      <c r="B14" s="83" t="s">
        <v>1179</v>
      </c>
      <c r="C14" s="69">
        <v>350</v>
      </c>
      <c r="D14" s="65">
        <v>4</v>
      </c>
      <c r="E14" s="66" t="s">
        <v>77</v>
      </c>
      <c r="F14" s="67">
        <f t="shared" si="0"/>
        <v>1400</v>
      </c>
      <c r="G14" s="63">
        <v>4</v>
      </c>
      <c r="H14" s="68"/>
      <c r="I14" s="63"/>
      <c r="J14" s="68"/>
      <c r="K14" s="63">
        <v>0</v>
      </c>
      <c r="L14" s="68"/>
      <c r="M14" s="63"/>
      <c r="N14" s="68"/>
    </row>
    <row r="15" spans="1:14" x14ac:dyDescent="0.25">
      <c r="A15" s="63">
        <v>4</v>
      </c>
      <c r="B15" s="83" t="s">
        <v>1180</v>
      </c>
      <c r="C15" s="69">
        <v>350</v>
      </c>
      <c r="D15" s="65">
        <v>4</v>
      </c>
      <c r="E15" s="66" t="s">
        <v>77</v>
      </c>
      <c r="F15" s="67">
        <f t="shared" si="0"/>
        <v>1400</v>
      </c>
      <c r="G15" s="63">
        <v>4</v>
      </c>
      <c r="H15" s="68"/>
      <c r="I15" s="63"/>
      <c r="J15" s="68"/>
      <c r="K15" s="63">
        <v>0</v>
      </c>
      <c r="L15" s="68"/>
      <c r="M15" s="63"/>
      <c r="N15" s="68"/>
    </row>
    <row r="16" spans="1:14" x14ac:dyDescent="0.25">
      <c r="A16" s="63">
        <v>5</v>
      </c>
      <c r="B16" s="83" t="s">
        <v>1181</v>
      </c>
      <c r="C16" s="64">
        <v>10</v>
      </c>
      <c r="D16" s="65">
        <v>100</v>
      </c>
      <c r="E16" s="66" t="s">
        <v>72</v>
      </c>
      <c r="F16" s="67">
        <f t="shared" si="0"/>
        <v>1000</v>
      </c>
      <c r="G16" s="63">
        <v>50</v>
      </c>
      <c r="H16" s="68"/>
      <c r="I16" s="63"/>
      <c r="J16" s="68"/>
      <c r="K16" s="63">
        <v>50</v>
      </c>
      <c r="L16" s="68"/>
      <c r="M16" s="63"/>
      <c r="N16" s="68"/>
    </row>
    <row r="17" spans="1:14" x14ac:dyDescent="0.25">
      <c r="A17" s="63">
        <v>6</v>
      </c>
      <c r="B17" s="83" t="s">
        <v>592</v>
      </c>
      <c r="C17" s="64">
        <v>100</v>
      </c>
      <c r="D17" s="65">
        <v>20</v>
      </c>
      <c r="E17" s="66" t="s">
        <v>72</v>
      </c>
      <c r="F17" s="67">
        <f t="shared" si="0"/>
        <v>2000</v>
      </c>
      <c r="G17" s="63">
        <v>15</v>
      </c>
      <c r="H17" s="68"/>
      <c r="I17" s="63"/>
      <c r="J17" s="68"/>
      <c r="K17" s="63">
        <v>5</v>
      </c>
      <c r="L17" s="68"/>
      <c r="M17" s="63"/>
      <c r="N17" s="68"/>
    </row>
    <row r="18" spans="1:14" x14ac:dyDescent="0.25">
      <c r="A18" s="63">
        <v>7</v>
      </c>
      <c r="B18" s="83" t="s">
        <v>1182</v>
      </c>
      <c r="C18" s="70">
        <v>500</v>
      </c>
      <c r="D18" s="65">
        <v>1</v>
      </c>
      <c r="E18" s="71" t="s">
        <v>79</v>
      </c>
      <c r="F18" s="67">
        <f t="shared" si="0"/>
        <v>500</v>
      </c>
      <c r="G18" s="63">
        <v>1</v>
      </c>
      <c r="H18" s="68"/>
      <c r="I18" s="71"/>
      <c r="J18" s="71"/>
      <c r="K18" s="63">
        <v>0</v>
      </c>
      <c r="L18" s="68"/>
      <c r="M18" s="71"/>
      <c r="N18" s="71"/>
    </row>
    <row r="19" spans="1:14" x14ac:dyDescent="0.25">
      <c r="A19" s="63">
        <v>8</v>
      </c>
      <c r="B19" s="83" t="s">
        <v>1183</v>
      </c>
      <c r="C19" s="64">
        <v>125</v>
      </c>
      <c r="D19" s="65">
        <v>5</v>
      </c>
      <c r="E19" s="66" t="s">
        <v>72</v>
      </c>
      <c r="F19" s="67">
        <f t="shared" si="0"/>
        <v>625</v>
      </c>
      <c r="G19" s="63">
        <v>5</v>
      </c>
      <c r="H19" s="68"/>
      <c r="I19" s="63"/>
      <c r="J19" s="68"/>
      <c r="K19" s="63">
        <v>0</v>
      </c>
      <c r="L19" s="68"/>
      <c r="M19" s="71"/>
      <c r="N19" s="71"/>
    </row>
    <row r="20" spans="1:14" x14ac:dyDescent="0.25">
      <c r="A20" s="63">
        <v>9</v>
      </c>
      <c r="B20" s="83" t="s">
        <v>1184</v>
      </c>
      <c r="C20" s="72">
        <v>440</v>
      </c>
      <c r="D20" s="65">
        <v>8</v>
      </c>
      <c r="E20" s="71" t="s">
        <v>77</v>
      </c>
      <c r="F20" s="67">
        <f t="shared" si="0"/>
        <v>3520</v>
      </c>
      <c r="G20" s="63">
        <v>8</v>
      </c>
      <c r="H20" s="68"/>
      <c r="I20" s="71"/>
      <c r="J20" s="71"/>
      <c r="K20" s="63">
        <v>0</v>
      </c>
      <c r="L20" s="68"/>
      <c r="M20" s="71"/>
      <c r="N20" s="71"/>
    </row>
    <row r="21" spans="1:14" x14ac:dyDescent="0.25">
      <c r="A21" s="63">
        <v>10</v>
      </c>
      <c r="B21" s="83" t="s">
        <v>1185</v>
      </c>
      <c r="C21" s="64">
        <v>440</v>
      </c>
      <c r="D21" s="65">
        <v>4</v>
      </c>
      <c r="E21" s="71" t="s">
        <v>77</v>
      </c>
      <c r="F21" s="67">
        <f t="shared" si="0"/>
        <v>1760</v>
      </c>
      <c r="G21" s="63">
        <v>2</v>
      </c>
      <c r="H21" s="68"/>
      <c r="I21" s="63"/>
      <c r="J21" s="68"/>
      <c r="K21" s="63">
        <v>2</v>
      </c>
      <c r="L21" s="68"/>
      <c r="M21" s="63"/>
      <c r="N21" s="68"/>
    </row>
    <row r="22" spans="1:14" x14ac:dyDescent="0.25">
      <c r="A22" s="63">
        <v>11</v>
      </c>
      <c r="B22" s="83" t="s">
        <v>1186</v>
      </c>
      <c r="C22" s="64">
        <v>440</v>
      </c>
      <c r="D22" s="65">
        <v>4</v>
      </c>
      <c r="E22" s="71" t="s">
        <v>77</v>
      </c>
      <c r="F22" s="67">
        <f t="shared" si="0"/>
        <v>1760</v>
      </c>
      <c r="G22" s="63">
        <v>2</v>
      </c>
      <c r="H22" s="68"/>
      <c r="I22" s="63"/>
      <c r="J22" s="68"/>
      <c r="K22" s="63">
        <v>2</v>
      </c>
      <c r="L22" s="68"/>
      <c r="M22" s="63"/>
      <c r="N22" s="68"/>
    </row>
    <row r="23" spans="1:14" x14ac:dyDescent="0.25">
      <c r="A23" s="63">
        <v>12</v>
      </c>
      <c r="B23" s="83" t="s">
        <v>1187</v>
      </c>
      <c r="C23" s="64">
        <v>440</v>
      </c>
      <c r="D23" s="65">
        <v>4</v>
      </c>
      <c r="E23" s="71" t="s">
        <v>77</v>
      </c>
      <c r="F23" s="67">
        <f t="shared" si="0"/>
        <v>1760</v>
      </c>
      <c r="G23" s="63">
        <v>2</v>
      </c>
      <c r="H23" s="68"/>
      <c r="I23" s="63"/>
      <c r="J23" s="68"/>
      <c r="K23" s="63">
        <v>2</v>
      </c>
      <c r="L23" s="68"/>
      <c r="M23" s="63"/>
      <c r="N23" s="68"/>
    </row>
    <row r="24" spans="1:14" x14ac:dyDescent="0.25">
      <c r="A24" s="63">
        <v>13</v>
      </c>
      <c r="B24" s="84" t="s">
        <v>1188</v>
      </c>
      <c r="C24" s="64">
        <v>440</v>
      </c>
      <c r="D24" s="65">
        <v>4</v>
      </c>
      <c r="E24" s="71" t="s">
        <v>77</v>
      </c>
      <c r="F24" s="67">
        <f t="shared" si="0"/>
        <v>1760</v>
      </c>
      <c r="G24" s="63">
        <v>2</v>
      </c>
      <c r="H24" s="68"/>
      <c r="I24" s="63"/>
      <c r="J24" s="68"/>
      <c r="K24" s="63">
        <v>2</v>
      </c>
      <c r="L24" s="68"/>
      <c r="M24" s="63"/>
      <c r="N24" s="68"/>
    </row>
    <row r="25" spans="1:14" x14ac:dyDescent="0.25">
      <c r="A25" s="63">
        <v>14</v>
      </c>
      <c r="B25" s="84" t="s">
        <v>1189</v>
      </c>
      <c r="C25" s="64">
        <v>500</v>
      </c>
      <c r="D25" s="65">
        <v>4</v>
      </c>
      <c r="E25" s="71" t="s">
        <v>77</v>
      </c>
      <c r="F25" s="67">
        <f t="shared" si="0"/>
        <v>2000</v>
      </c>
      <c r="G25" s="63">
        <v>2</v>
      </c>
      <c r="H25" s="68"/>
      <c r="I25" s="63"/>
      <c r="J25" s="68"/>
      <c r="K25" s="63">
        <v>2</v>
      </c>
      <c r="L25" s="68"/>
      <c r="M25" s="63"/>
      <c r="N25" s="68"/>
    </row>
    <row r="26" spans="1:14" x14ac:dyDescent="0.25">
      <c r="A26" s="63">
        <v>15</v>
      </c>
      <c r="B26" s="84" t="s">
        <v>599</v>
      </c>
      <c r="C26" s="69">
        <v>500</v>
      </c>
      <c r="D26" s="65">
        <v>4</v>
      </c>
      <c r="E26" s="71" t="s">
        <v>77</v>
      </c>
      <c r="F26" s="67">
        <f t="shared" si="0"/>
        <v>2000</v>
      </c>
      <c r="G26" s="63">
        <v>2</v>
      </c>
      <c r="H26" s="68"/>
      <c r="I26" s="63"/>
      <c r="J26" s="68"/>
      <c r="K26" s="63">
        <v>2</v>
      </c>
      <c r="L26" s="68"/>
      <c r="M26" s="63"/>
      <c r="N26" s="68"/>
    </row>
    <row r="27" spans="1:14" x14ac:dyDescent="0.25">
      <c r="A27" s="63">
        <v>16</v>
      </c>
      <c r="B27" s="84" t="s">
        <v>1190</v>
      </c>
      <c r="C27" s="64">
        <v>500</v>
      </c>
      <c r="D27" s="65">
        <v>10</v>
      </c>
      <c r="E27" s="71" t="s">
        <v>77</v>
      </c>
      <c r="F27" s="67">
        <f t="shared" si="0"/>
        <v>5000</v>
      </c>
      <c r="G27" s="63">
        <v>10</v>
      </c>
      <c r="H27" s="68"/>
      <c r="I27" s="63"/>
      <c r="J27" s="68"/>
      <c r="K27" s="63">
        <v>0</v>
      </c>
      <c r="L27" s="68"/>
      <c r="M27" s="63"/>
      <c r="N27" s="68"/>
    </row>
    <row r="28" spans="1:14" x14ac:dyDescent="0.25">
      <c r="A28" s="63">
        <v>17</v>
      </c>
      <c r="B28" s="83" t="s">
        <v>602</v>
      </c>
      <c r="C28" s="69">
        <v>45</v>
      </c>
      <c r="D28" s="65">
        <v>20</v>
      </c>
      <c r="E28" s="66" t="s">
        <v>72</v>
      </c>
      <c r="F28" s="67">
        <f t="shared" si="0"/>
        <v>900</v>
      </c>
      <c r="G28" s="63">
        <v>10</v>
      </c>
      <c r="H28" s="68"/>
      <c r="I28" s="63"/>
      <c r="J28" s="68"/>
      <c r="K28" s="63">
        <v>10</v>
      </c>
      <c r="L28" s="68"/>
      <c r="M28" s="63"/>
      <c r="N28" s="68"/>
    </row>
    <row r="29" spans="1:14" x14ac:dyDescent="0.25">
      <c r="A29" s="63">
        <v>18</v>
      </c>
      <c r="B29" s="83" t="s">
        <v>1191</v>
      </c>
      <c r="C29" s="64">
        <v>45</v>
      </c>
      <c r="D29" s="65">
        <v>20</v>
      </c>
      <c r="E29" s="66" t="s">
        <v>72</v>
      </c>
      <c r="F29" s="67">
        <f t="shared" si="0"/>
        <v>900</v>
      </c>
      <c r="G29" s="63">
        <v>10</v>
      </c>
      <c r="H29" s="68"/>
      <c r="I29" s="63"/>
      <c r="J29" s="68"/>
      <c r="K29" s="63">
        <v>10</v>
      </c>
      <c r="L29" s="68"/>
      <c r="M29" s="63"/>
      <c r="N29" s="68"/>
    </row>
    <row r="30" spans="1:14" x14ac:dyDescent="0.25">
      <c r="A30" s="63">
        <v>19</v>
      </c>
      <c r="B30" s="83" t="s">
        <v>156</v>
      </c>
      <c r="C30" s="64">
        <v>1000</v>
      </c>
      <c r="D30" s="65">
        <v>2</v>
      </c>
      <c r="E30" s="66" t="s">
        <v>79</v>
      </c>
      <c r="F30" s="67">
        <f t="shared" si="0"/>
        <v>2000</v>
      </c>
      <c r="G30" s="63">
        <v>1</v>
      </c>
      <c r="H30" s="68"/>
      <c r="I30" s="63"/>
      <c r="J30" s="68"/>
      <c r="K30" s="63">
        <v>1</v>
      </c>
      <c r="L30" s="68"/>
      <c r="M30" s="63"/>
      <c r="N30" s="68"/>
    </row>
    <row r="31" spans="1:14" x14ac:dyDescent="0.25">
      <c r="A31" s="63">
        <v>20</v>
      </c>
      <c r="B31" s="84" t="s">
        <v>603</v>
      </c>
      <c r="C31" s="64">
        <v>50</v>
      </c>
      <c r="D31" s="65">
        <v>5</v>
      </c>
      <c r="E31" s="66" t="s">
        <v>72</v>
      </c>
      <c r="F31" s="67">
        <f t="shared" si="0"/>
        <v>250</v>
      </c>
      <c r="G31" s="63">
        <v>5</v>
      </c>
      <c r="H31" s="68"/>
      <c r="I31" s="63"/>
      <c r="J31" s="68"/>
      <c r="K31" s="63">
        <v>0</v>
      </c>
      <c r="L31" s="68"/>
      <c r="M31" s="63"/>
      <c r="N31" s="68"/>
    </row>
    <row r="32" spans="1:14" x14ac:dyDescent="0.25">
      <c r="A32" s="63">
        <v>21</v>
      </c>
      <c r="B32" s="84" t="s">
        <v>1192</v>
      </c>
      <c r="C32" s="64">
        <v>50</v>
      </c>
      <c r="D32" s="65">
        <v>10</v>
      </c>
      <c r="E32" s="66" t="s">
        <v>72</v>
      </c>
      <c r="F32" s="67">
        <f t="shared" si="0"/>
        <v>500</v>
      </c>
      <c r="G32" s="63">
        <v>5</v>
      </c>
      <c r="H32" s="68"/>
      <c r="I32" s="63"/>
      <c r="J32" s="68"/>
      <c r="K32" s="63">
        <v>5</v>
      </c>
      <c r="L32" s="68"/>
      <c r="M32" s="63"/>
      <c r="N32" s="68"/>
    </row>
    <row r="33" spans="1:14" x14ac:dyDescent="0.25">
      <c r="A33" s="63">
        <v>22</v>
      </c>
      <c r="B33" s="84" t="s">
        <v>605</v>
      </c>
      <c r="C33" s="70">
        <v>50</v>
      </c>
      <c r="D33" s="65">
        <v>6</v>
      </c>
      <c r="E33" s="71" t="s">
        <v>79</v>
      </c>
      <c r="F33" s="67">
        <f t="shared" si="0"/>
        <v>300</v>
      </c>
      <c r="G33" s="63">
        <v>3</v>
      </c>
      <c r="H33" s="68"/>
      <c r="I33" s="71"/>
      <c r="J33" s="71"/>
      <c r="K33" s="63">
        <v>3</v>
      </c>
      <c r="L33" s="68"/>
      <c r="M33" s="63"/>
      <c r="N33" s="68"/>
    </row>
    <row r="34" spans="1:14" x14ac:dyDescent="0.25">
      <c r="A34" s="63">
        <v>23</v>
      </c>
      <c r="B34" s="84" t="s">
        <v>1193</v>
      </c>
      <c r="C34" s="70">
        <v>60</v>
      </c>
      <c r="D34" s="65">
        <v>6</v>
      </c>
      <c r="E34" s="71" t="s">
        <v>79</v>
      </c>
      <c r="F34" s="67">
        <f t="shared" si="0"/>
        <v>360</v>
      </c>
      <c r="G34" s="63">
        <v>3</v>
      </c>
      <c r="H34" s="68"/>
      <c r="I34" s="71"/>
      <c r="J34" s="71"/>
      <c r="K34" s="63">
        <v>3</v>
      </c>
      <c r="L34" s="68"/>
      <c r="M34" s="63"/>
      <c r="N34" s="68"/>
    </row>
    <row r="35" spans="1:14" x14ac:dyDescent="0.25">
      <c r="A35" s="63">
        <v>24</v>
      </c>
      <c r="B35" s="84" t="s">
        <v>1194</v>
      </c>
      <c r="C35" s="70">
        <v>100</v>
      </c>
      <c r="D35" s="65">
        <v>6</v>
      </c>
      <c r="E35" s="71" t="s">
        <v>79</v>
      </c>
      <c r="F35" s="67">
        <f t="shared" si="0"/>
        <v>600</v>
      </c>
      <c r="G35" s="63">
        <v>3</v>
      </c>
      <c r="H35" s="68"/>
      <c r="I35" s="71"/>
      <c r="J35" s="71"/>
      <c r="K35" s="63">
        <v>3</v>
      </c>
      <c r="L35" s="68"/>
      <c r="M35" s="63"/>
      <c r="N35" s="68"/>
    </row>
    <row r="36" spans="1:14" x14ac:dyDescent="0.25">
      <c r="A36" s="63">
        <v>25</v>
      </c>
      <c r="B36" s="84" t="s">
        <v>1048</v>
      </c>
      <c r="C36" s="73">
        <v>28</v>
      </c>
      <c r="D36" s="65">
        <v>2</v>
      </c>
      <c r="E36" s="66" t="s">
        <v>767</v>
      </c>
      <c r="F36" s="67">
        <f t="shared" si="0"/>
        <v>56</v>
      </c>
      <c r="G36" s="63">
        <v>2</v>
      </c>
      <c r="H36" s="68"/>
      <c r="I36" s="63"/>
      <c r="J36" s="68"/>
      <c r="K36" s="63">
        <v>0</v>
      </c>
      <c r="L36" s="68"/>
      <c r="M36" s="63"/>
      <c r="N36" s="68"/>
    </row>
    <row r="37" spans="1:14" x14ac:dyDescent="0.25">
      <c r="A37" s="63">
        <v>26</v>
      </c>
      <c r="B37" s="84" t="s">
        <v>1047</v>
      </c>
      <c r="C37" s="73">
        <v>18</v>
      </c>
      <c r="D37" s="65">
        <v>8</v>
      </c>
      <c r="E37" s="66" t="s">
        <v>767</v>
      </c>
      <c r="F37" s="67">
        <f t="shared" si="0"/>
        <v>144</v>
      </c>
      <c r="G37" s="63">
        <v>5</v>
      </c>
      <c r="H37" s="68"/>
      <c r="I37" s="63"/>
      <c r="J37" s="68"/>
      <c r="K37" s="63">
        <v>3</v>
      </c>
      <c r="L37" s="68"/>
      <c r="M37" s="63"/>
      <c r="N37" s="68"/>
    </row>
    <row r="38" spans="1:14" x14ac:dyDescent="0.25">
      <c r="A38" s="63">
        <v>27</v>
      </c>
      <c r="B38" s="84" t="s">
        <v>1195</v>
      </c>
      <c r="C38" s="73">
        <v>400</v>
      </c>
      <c r="D38" s="65">
        <v>2</v>
      </c>
      <c r="E38" s="66" t="s">
        <v>72</v>
      </c>
      <c r="F38" s="67">
        <f t="shared" si="0"/>
        <v>800</v>
      </c>
      <c r="G38" s="63">
        <v>1</v>
      </c>
      <c r="H38" s="68"/>
      <c r="I38" s="63"/>
      <c r="J38" s="68"/>
      <c r="K38" s="63">
        <v>1</v>
      </c>
      <c r="L38" s="68"/>
      <c r="M38" s="63"/>
      <c r="N38" s="68"/>
    </row>
    <row r="39" spans="1:14" x14ac:dyDescent="0.25">
      <c r="A39" s="63">
        <v>28</v>
      </c>
      <c r="B39" s="85" t="s">
        <v>609</v>
      </c>
      <c r="C39" s="74">
        <v>15</v>
      </c>
      <c r="D39" s="65">
        <v>7</v>
      </c>
      <c r="E39" s="75" t="s">
        <v>767</v>
      </c>
      <c r="F39" s="67">
        <f t="shared" si="0"/>
        <v>105</v>
      </c>
      <c r="G39" s="63">
        <v>4</v>
      </c>
      <c r="H39" s="68"/>
      <c r="I39" s="63"/>
      <c r="J39" s="68"/>
      <c r="K39" s="63">
        <v>3</v>
      </c>
      <c r="L39" s="68"/>
      <c r="M39" s="63"/>
      <c r="N39" s="68"/>
    </row>
    <row r="40" spans="1:14" x14ac:dyDescent="0.25">
      <c r="A40" s="63">
        <v>29</v>
      </c>
      <c r="B40" s="84" t="s">
        <v>610</v>
      </c>
      <c r="C40" s="76">
        <v>150</v>
      </c>
      <c r="D40" s="65">
        <v>3</v>
      </c>
      <c r="E40" s="71" t="s">
        <v>72</v>
      </c>
      <c r="F40" s="67">
        <f t="shared" si="0"/>
        <v>450</v>
      </c>
      <c r="G40" s="63">
        <v>3</v>
      </c>
      <c r="H40" s="68"/>
      <c r="I40" s="63"/>
      <c r="J40" s="68"/>
      <c r="K40" s="63">
        <v>0</v>
      </c>
      <c r="L40" s="68"/>
      <c r="M40" s="63"/>
      <c r="N40" s="68"/>
    </row>
    <row r="41" spans="1:14" x14ac:dyDescent="0.25">
      <c r="A41" s="63">
        <v>30</v>
      </c>
      <c r="B41" s="84" t="s">
        <v>1196</v>
      </c>
      <c r="C41" s="76">
        <v>500</v>
      </c>
      <c r="D41" s="65">
        <v>1</v>
      </c>
      <c r="E41" s="71" t="s">
        <v>74</v>
      </c>
      <c r="F41" s="67">
        <f t="shared" si="0"/>
        <v>500</v>
      </c>
      <c r="G41" s="63">
        <v>2</v>
      </c>
      <c r="H41" s="68"/>
      <c r="I41" s="71"/>
      <c r="J41" s="71"/>
      <c r="K41" s="63">
        <v>-1</v>
      </c>
      <c r="L41" s="68"/>
      <c r="M41" s="63"/>
      <c r="N41" s="68"/>
    </row>
    <row r="42" spans="1:14" x14ac:dyDescent="0.25">
      <c r="A42" s="63">
        <v>31</v>
      </c>
      <c r="B42" s="86" t="s">
        <v>1197</v>
      </c>
      <c r="C42" s="76">
        <v>120</v>
      </c>
      <c r="D42" s="65">
        <v>1</v>
      </c>
      <c r="E42" s="71" t="s">
        <v>72</v>
      </c>
      <c r="F42" s="67">
        <f t="shared" si="0"/>
        <v>120</v>
      </c>
      <c r="G42" s="63">
        <v>3</v>
      </c>
      <c r="H42" s="68"/>
      <c r="I42" s="71"/>
      <c r="J42" s="71"/>
      <c r="K42" s="63">
        <v>-2</v>
      </c>
      <c r="L42" s="68"/>
      <c r="M42" s="63"/>
      <c r="N42" s="68"/>
    </row>
    <row r="43" spans="1:14" x14ac:dyDescent="0.25">
      <c r="A43" s="63">
        <v>32</v>
      </c>
      <c r="B43" s="84" t="s">
        <v>1198</v>
      </c>
      <c r="C43" s="76">
        <v>150</v>
      </c>
      <c r="D43" s="65">
        <v>3</v>
      </c>
      <c r="E43" s="71" t="s">
        <v>72</v>
      </c>
      <c r="F43" s="67">
        <f t="shared" si="0"/>
        <v>450</v>
      </c>
      <c r="G43" s="63">
        <v>3</v>
      </c>
      <c r="H43" s="68"/>
      <c r="I43" s="63"/>
      <c r="J43" s="68"/>
      <c r="K43" s="63">
        <v>0</v>
      </c>
      <c r="L43" s="68"/>
      <c r="M43" s="63"/>
      <c r="N43" s="68"/>
    </row>
    <row r="44" spans="1:14" x14ac:dyDescent="0.25">
      <c r="A44" s="63">
        <v>33</v>
      </c>
      <c r="B44" s="84" t="s">
        <v>613</v>
      </c>
      <c r="C44" s="77">
        <v>120</v>
      </c>
      <c r="D44" s="65">
        <v>10</v>
      </c>
      <c r="E44" s="66" t="s">
        <v>237</v>
      </c>
      <c r="F44" s="67">
        <f t="shared" si="0"/>
        <v>1200</v>
      </c>
      <c r="G44" s="63">
        <v>10</v>
      </c>
      <c r="H44" s="68"/>
      <c r="I44" s="63"/>
      <c r="J44" s="68"/>
      <c r="K44" s="63">
        <v>0</v>
      </c>
      <c r="L44" s="68"/>
      <c r="M44" s="63"/>
      <c r="N44" s="68"/>
    </row>
    <row r="45" spans="1:14" x14ac:dyDescent="0.25">
      <c r="A45" s="63">
        <v>34</v>
      </c>
      <c r="B45" s="84" t="s">
        <v>616</v>
      </c>
      <c r="C45" s="77">
        <v>150</v>
      </c>
      <c r="D45" s="65">
        <v>2</v>
      </c>
      <c r="E45" s="66" t="s">
        <v>72</v>
      </c>
      <c r="F45" s="67">
        <f t="shared" si="0"/>
        <v>300</v>
      </c>
      <c r="G45" s="63">
        <v>3</v>
      </c>
      <c r="H45" s="68"/>
      <c r="I45" s="63"/>
      <c r="J45" s="68"/>
      <c r="K45" s="63">
        <v>-1</v>
      </c>
      <c r="L45" s="68"/>
      <c r="M45" s="71"/>
      <c r="N45" s="71"/>
    </row>
    <row r="46" spans="1:14" x14ac:dyDescent="0.25">
      <c r="A46" s="63">
        <v>35</v>
      </c>
      <c r="B46" s="84" t="s">
        <v>617</v>
      </c>
      <c r="C46" s="76">
        <v>150</v>
      </c>
      <c r="D46" s="65">
        <v>4</v>
      </c>
      <c r="E46" s="66" t="s">
        <v>73</v>
      </c>
      <c r="F46" s="67">
        <f t="shared" si="0"/>
        <v>600</v>
      </c>
      <c r="G46" s="63">
        <v>2</v>
      </c>
      <c r="H46" s="68"/>
      <c r="I46" s="63"/>
      <c r="J46" s="68"/>
      <c r="K46" s="63">
        <v>2</v>
      </c>
      <c r="L46" s="68"/>
      <c r="M46" s="71"/>
      <c r="N46" s="71"/>
    </row>
    <row r="47" spans="1:14" x14ac:dyDescent="0.25">
      <c r="A47" s="63">
        <v>36</v>
      </c>
      <c r="B47" s="84" t="s">
        <v>618</v>
      </c>
      <c r="C47" s="77">
        <v>120</v>
      </c>
      <c r="D47" s="65">
        <v>5</v>
      </c>
      <c r="E47" s="66" t="s">
        <v>73</v>
      </c>
      <c r="F47" s="67">
        <f t="shared" si="0"/>
        <v>600</v>
      </c>
      <c r="G47" s="63">
        <v>3</v>
      </c>
      <c r="H47" s="68"/>
      <c r="I47" s="71"/>
      <c r="J47" s="71"/>
      <c r="K47" s="63">
        <v>2</v>
      </c>
      <c r="L47" s="68"/>
      <c r="M47" s="71"/>
      <c r="N47" s="71"/>
    </row>
    <row r="48" spans="1:14" x14ac:dyDescent="0.25">
      <c r="A48" s="63">
        <v>37</v>
      </c>
      <c r="B48" s="84" t="s">
        <v>619</v>
      </c>
      <c r="C48" s="73">
        <v>60</v>
      </c>
      <c r="D48" s="65">
        <v>3</v>
      </c>
      <c r="E48" s="66" t="s">
        <v>73</v>
      </c>
      <c r="F48" s="67">
        <f t="shared" si="0"/>
        <v>180</v>
      </c>
      <c r="G48" s="63">
        <v>2</v>
      </c>
      <c r="H48" s="68"/>
      <c r="I48" s="71"/>
      <c r="J48" s="71"/>
      <c r="K48" s="63">
        <v>1</v>
      </c>
      <c r="L48" s="68"/>
      <c r="M48" s="71"/>
      <c r="N48" s="71"/>
    </row>
    <row r="49" spans="1:14" x14ac:dyDescent="0.25">
      <c r="A49" s="63">
        <v>38</v>
      </c>
      <c r="B49" s="84" t="s">
        <v>1199</v>
      </c>
      <c r="C49" s="73">
        <v>200</v>
      </c>
      <c r="D49" s="65">
        <v>4</v>
      </c>
      <c r="E49" s="66" t="s">
        <v>238</v>
      </c>
      <c r="F49" s="67">
        <f t="shared" si="0"/>
        <v>800</v>
      </c>
      <c r="G49" s="63">
        <v>2</v>
      </c>
      <c r="H49" s="68"/>
      <c r="I49" s="71"/>
      <c r="J49" s="71"/>
      <c r="K49" s="63">
        <v>2</v>
      </c>
      <c r="L49" s="68"/>
      <c r="M49" s="71"/>
      <c r="N49" s="71"/>
    </row>
    <row r="50" spans="1:14" x14ac:dyDescent="0.25">
      <c r="A50" s="63">
        <v>39</v>
      </c>
      <c r="B50" s="84" t="s">
        <v>1200</v>
      </c>
      <c r="C50" s="76">
        <v>160</v>
      </c>
      <c r="D50" s="65">
        <v>7</v>
      </c>
      <c r="E50" s="66" t="s">
        <v>238</v>
      </c>
      <c r="F50" s="67">
        <f t="shared" si="0"/>
        <v>1120</v>
      </c>
      <c r="G50" s="63">
        <v>4</v>
      </c>
      <c r="H50" s="68"/>
      <c r="I50" s="71"/>
      <c r="J50" s="71"/>
      <c r="K50" s="63">
        <v>3</v>
      </c>
      <c r="L50" s="68"/>
      <c r="M50" s="71"/>
      <c r="N50" s="71"/>
    </row>
    <row r="51" spans="1:14" x14ac:dyDescent="0.25">
      <c r="A51" s="63">
        <v>40</v>
      </c>
      <c r="B51" s="84" t="s">
        <v>621</v>
      </c>
      <c r="C51" s="78">
        <v>250</v>
      </c>
      <c r="D51" s="65">
        <v>2</v>
      </c>
      <c r="E51" s="66" t="s">
        <v>72</v>
      </c>
      <c r="F51" s="67">
        <f t="shared" si="0"/>
        <v>500</v>
      </c>
      <c r="G51" s="63">
        <v>2</v>
      </c>
      <c r="H51" s="68"/>
      <c r="I51" s="71"/>
      <c r="J51" s="71"/>
      <c r="K51" s="63">
        <v>0</v>
      </c>
      <c r="L51" s="68"/>
      <c r="M51" s="63"/>
      <c r="N51" s="68"/>
    </row>
    <row r="52" spans="1:14" x14ac:dyDescent="0.25">
      <c r="A52" s="63">
        <v>41</v>
      </c>
      <c r="B52" s="84" t="s">
        <v>1201</v>
      </c>
      <c r="C52" s="78">
        <v>900</v>
      </c>
      <c r="D52" s="65">
        <v>1</v>
      </c>
      <c r="E52" s="66" t="s">
        <v>74</v>
      </c>
      <c r="F52" s="67">
        <f t="shared" si="0"/>
        <v>900</v>
      </c>
      <c r="G52" s="63">
        <v>1</v>
      </c>
      <c r="H52" s="68"/>
      <c r="I52" s="71"/>
      <c r="J52" s="71"/>
      <c r="K52" s="63">
        <v>0</v>
      </c>
      <c r="L52" s="68"/>
      <c r="M52" s="63"/>
      <c r="N52" s="68"/>
    </row>
    <row r="53" spans="1:14" x14ac:dyDescent="0.25">
      <c r="A53" s="63">
        <v>42</v>
      </c>
      <c r="B53" s="85" t="s">
        <v>625</v>
      </c>
      <c r="C53" s="74">
        <v>620</v>
      </c>
      <c r="D53" s="65">
        <v>3</v>
      </c>
      <c r="E53" s="66" t="s">
        <v>487</v>
      </c>
      <c r="F53" s="67">
        <f t="shared" si="0"/>
        <v>1860</v>
      </c>
      <c r="G53" s="63">
        <v>2</v>
      </c>
      <c r="H53" s="68"/>
      <c r="I53" s="71"/>
      <c r="J53" s="71"/>
      <c r="K53" s="63">
        <v>1</v>
      </c>
      <c r="L53" s="68"/>
      <c r="M53" s="63"/>
      <c r="N53" s="68"/>
    </row>
    <row r="54" spans="1:14" x14ac:dyDescent="0.25">
      <c r="A54" s="63">
        <v>43</v>
      </c>
      <c r="B54" s="84" t="s">
        <v>1202</v>
      </c>
      <c r="C54" s="76">
        <v>400</v>
      </c>
      <c r="D54" s="65">
        <v>2</v>
      </c>
      <c r="E54" s="71" t="s">
        <v>72</v>
      </c>
      <c r="F54" s="67">
        <f t="shared" si="0"/>
        <v>800</v>
      </c>
      <c r="G54" s="63">
        <v>1</v>
      </c>
      <c r="H54" s="68"/>
      <c r="I54" s="63"/>
      <c r="J54" s="68"/>
      <c r="K54" s="63">
        <v>1</v>
      </c>
      <c r="L54" s="68"/>
      <c r="M54" s="63"/>
      <c r="N54" s="68"/>
    </row>
    <row r="55" spans="1:14" x14ac:dyDescent="0.25">
      <c r="A55" s="63">
        <v>44</v>
      </c>
      <c r="B55" s="84" t="s">
        <v>888</v>
      </c>
      <c r="C55" s="77">
        <v>35</v>
      </c>
      <c r="D55" s="65">
        <v>50</v>
      </c>
      <c r="E55" s="66" t="s">
        <v>72</v>
      </c>
      <c r="F55" s="67">
        <f t="shared" si="0"/>
        <v>1750</v>
      </c>
      <c r="G55" s="63">
        <v>25</v>
      </c>
      <c r="H55" s="68"/>
      <c r="I55" s="63"/>
      <c r="J55" s="68"/>
      <c r="K55" s="63">
        <v>25</v>
      </c>
      <c r="L55" s="68"/>
      <c r="M55" s="63"/>
      <c r="N55" s="68"/>
    </row>
    <row r="56" spans="1:14" ht="23.25" x14ac:dyDescent="0.25">
      <c r="A56" s="63">
        <v>45</v>
      </c>
      <c r="B56" s="84" t="s">
        <v>1203</v>
      </c>
      <c r="C56" s="77">
        <v>300</v>
      </c>
      <c r="D56" s="65">
        <v>20</v>
      </c>
      <c r="E56" s="66" t="s">
        <v>482</v>
      </c>
      <c r="F56" s="67">
        <f t="shared" si="0"/>
        <v>6000</v>
      </c>
      <c r="G56" s="63">
        <v>10</v>
      </c>
      <c r="H56" s="68"/>
      <c r="I56" s="63"/>
      <c r="J56" s="68"/>
      <c r="K56" s="63">
        <v>10</v>
      </c>
      <c r="L56" s="68"/>
      <c r="M56" s="63"/>
      <c r="N56" s="68"/>
    </row>
    <row r="57" spans="1:14" ht="23.25" x14ac:dyDescent="0.25">
      <c r="A57" s="63">
        <v>46</v>
      </c>
      <c r="B57" s="84" t="s">
        <v>1204</v>
      </c>
      <c r="C57" s="76">
        <v>350</v>
      </c>
      <c r="D57" s="65">
        <v>20</v>
      </c>
      <c r="E57" s="66" t="s">
        <v>482</v>
      </c>
      <c r="F57" s="67">
        <f t="shared" si="0"/>
        <v>7000</v>
      </c>
      <c r="G57" s="63">
        <v>10</v>
      </c>
      <c r="H57" s="68"/>
      <c r="I57" s="63"/>
      <c r="J57" s="68"/>
      <c r="K57" s="63">
        <v>10</v>
      </c>
      <c r="L57" s="68"/>
      <c r="M57" s="63"/>
      <c r="N57" s="68"/>
    </row>
    <row r="58" spans="1:14" x14ac:dyDescent="0.25">
      <c r="A58" s="23" t="s">
        <v>19</v>
      </c>
      <c r="B58" s="4"/>
      <c r="C58" s="4"/>
      <c r="D58" s="4"/>
      <c r="E58" s="4"/>
      <c r="F58" s="50">
        <f>SUM(F12:F57)</f>
        <v>61330</v>
      </c>
      <c r="G58" s="4"/>
      <c r="H58" s="4"/>
      <c r="I58" s="4"/>
      <c r="J58" s="4"/>
      <c r="K58" s="4"/>
      <c r="L58" s="4"/>
      <c r="M58" s="4"/>
      <c r="N58" s="4"/>
    </row>
    <row r="59" spans="1:14" s="8" customForma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4" s="8" customFormat="1" x14ac:dyDescent="0.25">
      <c r="A60" s="20" t="s">
        <v>27</v>
      </c>
      <c r="B60" s="6"/>
      <c r="C60" s="6"/>
      <c r="D60" s="6"/>
      <c r="E60" s="6"/>
      <c r="F60" s="6"/>
      <c r="G60" s="6"/>
      <c r="H60" s="7"/>
      <c r="I60" s="7"/>
      <c r="J60" s="7"/>
      <c r="K60" s="7"/>
      <c r="L60" s="7"/>
    </row>
    <row r="61" spans="1:14" s="8" customFormat="1" ht="14.45" customHeight="1" x14ac:dyDescent="0.25">
      <c r="B61" s="7"/>
      <c r="C61" s="7"/>
      <c r="D61" s="7"/>
      <c r="E61" s="7"/>
      <c r="F61" s="7"/>
      <c r="G61" s="7"/>
      <c r="H61" s="15"/>
      <c r="I61" s="7"/>
      <c r="K61"/>
      <c r="L61"/>
      <c r="M61"/>
    </row>
    <row r="62" spans="1:14" s="8" customFormat="1" ht="14.45" customHeight="1" x14ac:dyDescent="0.25">
      <c r="B62" s="7"/>
      <c r="C62" s="7"/>
      <c r="D62" s="7"/>
      <c r="E62" s="7"/>
      <c r="F62" s="7"/>
      <c r="G62" s="7"/>
      <c r="H62" s="15"/>
      <c r="I62" s="7"/>
      <c r="K62"/>
      <c r="L62"/>
      <c r="M62"/>
    </row>
    <row r="63" spans="1:14" s="8" customFormat="1" ht="14.45" customHeight="1" x14ac:dyDescent="0.25">
      <c r="A63" s="219" t="s">
        <v>247</v>
      </c>
      <c r="B63" s="219"/>
      <c r="C63" s="219"/>
      <c r="D63" s="7"/>
      <c r="E63" s="7"/>
      <c r="F63" s="7"/>
      <c r="G63" s="7"/>
      <c r="H63" s="15"/>
      <c r="I63" s="7"/>
      <c r="K63"/>
      <c r="L63"/>
      <c r="M63"/>
    </row>
    <row r="64" spans="1:14" s="8" customFormat="1" x14ac:dyDescent="0.25">
      <c r="B64" s="19" t="s">
        <v>28</v>
      </c>
      <c r="C64" s="7"/>
      <c r="D64" s="7"/>
      <c r="H64" s="7"/>
      <c r="K64"/>
      <c r="L64"/>
      <c r="M64"/>
    </row>
    <row r="65" spans="2:13" s="8" customFormat="1" x14ac:dyDescent="0.25">
      <c r="B65" s="7"/>
      <c r="C65" s="7"/>
      <c r="D65" s="7"/>
      <c r="H65" s="7"/>
      <c r="K65"/>
      <c r="L65"/>
      <c r="M65"/>
    </row>
    <row r="66" spans="2:13" s="8" customFormat="1" x14ac:dyDescent="0.25"/>
  </sheetData>
  <sheetProtection password="C1B6" sheet="1" objects="1" scenarios="1"/>
  <mergeCells count="21">
    <mergeCell ref="A63:C63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K7:N7"/>
    <mergeCell ref="G3:H3"/>
    <mergeCell ref="G4:H4"/>
    <mergeCell ref="A6:D6"/>
    <mergeCell ref="A7:E7"/>
    <mergeCell ref="F7:J7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Normal="100" zoomScaleSheetLayoutView="100" workbookViewId="0">
      <selection activeCell="F69" sqref="F69"/>
    </sheetView>
  </sheetViews>
  <sheetFormatPr defaultRowHeight="15" x14ac:dyDescent="0.25"/>
  <cols>
    <col min="1" max="1" width="10.5703125" customWidth="1"/>
    <col min="2" max="2" width="29.7109375" customWidth="1"/>
    <col min="3" max="3" width="13.5703125" customWidth="1"/>
    <col min="4" max="4" width="7.5703125" style="52" customWidth="1"/>
    <col min="5" max="5" width="8.85546875" style="52" customWidth="1"/>
    <col min="6" max="6" width="11.42578125" style="21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4" x14ac:dyDescent="0.25">
      <c r="A1" s="16" t="s">
        <v>24</v>
      </c>
      <c r="B1" s="13"/>
      <c r="C1" s="13"/>
    </row>
    <row r="2" spans="1:14" x14ac:dyDescent="0.25">
      <c r="A2" s="16"/>
      <c r="B2" s="13"/>
      <c r="C2" s="13"/>
    </row>
    <row r="3" spans="1:14" x14ac:dyDescent="0.25">
      <c r="G3" s="208" t="s">
        <v>0</v>
      </c>
      <c r="H3" s="208"/>
    </row>
    <row r="4" spans="1:14" x14ac:dyDescent="0.25">
      <c r="G4" s="209" t="s">
        <v>396</v>
      </c>
      <c r="H4" s="209"/>
    </row>
    <row r="6" spans="1:14" ht="14.45" customHeight="1" x14ac:dyDescent="0.25">
      <c r="A6" s="210" t="s">
        <v>244</v>
      </c>
      <c r="B6" s="210"/>
      <c r="C6" s="210"/>
      <c r="D6" s="210"/>
      <c r="E6" s="62"/>
      <c r="F6" s="56"/>
      <c r="G6" s="1"/>
      <c r="H6" s="1"/>
      <c r="I6" s="1"/>
      <c r="J6" s="1"/>
      <c r="K6" s="1"/>
      <c r="L6" s="1"/>
      <c r="M6" s="1"/>
      <c r="N6" s="1"/>
    </row>
    <row r="7" spans="1:14" x14ac:dyDescent="0.25">
      <c r="A7" s="211" t="s">
        <v>1</v>
      </c>
      <c r="B7" s="211"/>
      <c r="C7" s="211"/>
      <c r="D7" s="211"/>
      <c r="E7" s="211"/>
      <c r="F7" s="212" t="s">
        <v>2</v>
      </c>
      <c r="G7" s="212"/>
      <c r="H7" s="212"/>
      <c r="I7" s="212"/>
      <c r="J7" s="212"/>
      <c r="K7" s="206" t="s">
        <v>26</v>
      </c>
      <c r="L7" s="206"/>
      <c r="M7" s="206"/>
      <c r="N7" s="206"/>
    </row>
    <row r="8" spans="1:14" x14ac:dyDescent="0.25">
      <c r="A8" s="213" t="s">
        <v>239</v>
      </c>
      <c r="B8" s="213"/>
      <c r="C8" s="213"/>
      <c r="D8" s="213"/>
      <c r="E8" s="213"/>
      <c r="F8" s="22" t="s">
        <v>3</v>
      </c>
      <c r="G8" s="212" t="s">
        <v>4</v>
      </c>
      <c r="H8" s="212"/>
      <c r="I8" s="212" t="s">
        <v>5</v>
      </c>
      <c r="J8" s="212"/>
      <c r="K8" s="213" t="s">
        <v>6</v>
      </c>
      <c r="L8" s="213"/>
      <c r="M8" s="213"/>
      <c r="N8" s="213"/>
    </row>
    <row r="9" spans="1:14" x14ac:dyDescent="0.25">
      <c r="A9" s="214" t="s">
        <v>7</v>
      </c>
      <c r="B9" s="214" t="s">
        <v>8</v>
      </c>
      <c r="C9" s="214" t="s">
        <v>9</v>
      </c>
      <c r="D9" s="215" t="s">
        <v>10</v>
      </c>
      <c r="E9" s="216"/>
      <c r="F9" s="214" t="s">
        <v>11</v>
      </c>
      <c r="G9" s="212" t="s">
        <v>12</v>
      </c>
      <c r="H9" s="212"/>
      <c r="I9" s="212"/>
      <c r="J9" s="212"/>
      <c r="K9" s="212"/>
      <c r="L9" s="212"/>
      <c r="M9" s="212"/>
      <c r="N9" s="212"/>
    </row>
    <row r="10" spans="1:14" x14ac:dyDescent="0.25">
      <c r="A10" s="214"/>
      <c r="B10" s="214"/>
      <c r="C10" s="214"/>
      <c r="D10" s="217"/>
      <c r="E10" s="218"/>
      <c r="F10" s="214"/>
      <c r="G10" s="214" t="s">
        <v>13</v>
      </c>
      <c r="H10" s="214"/>
      <c r="I10" s="214" t="s">
        <v>14</v>
      </c>
      <c r="J10" s="214"/>
      <c r="K10" s="220" t="s">
        <v>15</v>
      </c>
      <c r="L10" s="220"/>
      <c r="M10" s="212" t="s">
        <v>16</v>
      </c>
      <c r="N10" s="212"/>
    </row>
    <row r="11" spans="1:14" x14ac:dyDescent="0.25">
      <c r="A11" s="214"/>
      <c r="B11" s="214"/>
      <c r="C11" s="214"/>
      <c r="D11" s="23" t="s">
        <v>25</v>
      </c>
      <c r="E11" s="23" t="s">
        <v>8</v>
      </c>
      <c r="F11" s="214"/>
      <c r="G11" s="22" t="s">
        <v>17</v>
      </c>
      <c r="H11" s="23" t="s">
        <v>18</v>
      </c>
      <c r="I11" s="23" t="s">
        <v>17</v>
      </c>
      <c r="J11" s="23" t="s">
        <v>18</v>
      </c>
      <c r="K11" s="23" t="s">
        <v>17</v>
      </c>
      <c r="L11" s="23" t="s">
        <v>18</v>
      </c>
      <c r="M11" s="23" t="s">
        <v>17</v>
      </c>
      <c r="N11" s="23" t="s">
        <v>18</v>
      </c>
    </row>
    <row r="12" spans="1:14" s="9" customFormat="1" ht="12.75" x14ac:dyDescent="0.2">
      <c r="A12" s="47">
        <v>1</v>
      </c>
      <c r="B12" s="174" t="s">
        <v>918</v>
      </c>
      <c r="C12" s="288">
        <v>225</v>
      </c>
      <c r="D12" s="286">
        <v>40</v>
      </c>
      <c r="E12" s="47" t="s">
        <v>975</v>
      </c>
      <c r="F12" s="288">
        <v>9000</v>
      </c>
      <c r="G12" s="286">
        <v>20</v>
      </c>
      <c r="H12" s="48"/>
      <c r="I12" s="89"/>
      <c r="J12" s="48"/>
      <c r="K12" s="286">
        <v>20</v>
      </c>
      <c r="L12" s="48"/>
      <c r="M12" s="89"/>
      <c r="N12" s="48"/>
    </row>
    <row r="13" spans="1:14" s="9" customFormat="1" ht="12.75" x14ac:dyDescent="0.2">
      <c r="A13" s="47">
        <v>2</v>
      </c>
      <c r="B13" s="174" t="s">
        <v>919</v>
      </c>
      <c r="C13" s="288">
        <v>205</v>
      </c>
      <c r="D13" s="286">
        <v>35</v>
      </c>
      <c r="E13" s="47" t="s">
        <v>975</v>
      </c>
      <c r="F13" s="288">
        <v>7175</v>
      </c>
      <c r="G13" s="286">
        <v>20</v>
      </c>
      <c r="H13" s="48"/>
      <c r="I13" s="89"/>
      <c r="J13" s="48"/>
      <c r="K13" s="286">
        <v>15</v>
      </c>
      <c r="L13" s="48"/>
      <c r="M13" s="89"/>
      <c r="N13" s="48"/>
    </row>
    <row r="14" spans="1:14" s="9" customFormat="1" ht="12.75" x14ac:dyDescent="0.2">
      <c r="A14" s="47">
        <v>3</v>
      </c>
      <c r="B14" s="174" t="s">
        <v>920</v>
      </c>
      <c r="C14" s="288">
        <v>205</v>
      </c>
      <c r="D14" s="286">
        <v>5</v>
      </c>
      <c r="E14" s="47" t="s">
        <v>975</v>
      </c>
      <c r="F14" s="288">
        <v>1025</v>
      </c>
      <c r="G14" s="286">
        <v>5</v>
      </c>
      <c r="H14" s="48"/>
      <c r="I14" s="89"/>
      <c r="J14" s="48"/>
      <c r="K14" s="286"/>
      <c r="L14" s="48"/>
      <c r="M14" s="89"/>
      <c r="N14" s="48"/>
    </row>
    <row r="15" spans="1:14" s="9" customFormat="1" ht="12.75" x14ac:dyDescent="0.2">
      <c r="A15" s="47">
        <v>4</v>
      </c>
      <c r="B15" s="174" t="s">
        <v>921</v>
      </c>
      <c r="C15" s="288">
        <v>340</v>
      </c>
      <c r="D15" s="286">
        <v>30</v>
      </c>
      <c r="E15" s="47" t="s">
        <v>976</v>
      </c>
      <c r="F15" s="288">
        <v>10200</v>
      </c>
      <c r="G15" s="286">
        <v>15</v>
      </c>
      <c r="H15" s="48"/>
      <c r="I15" s="89"/>
      <c r="J15" s="48"/>
      <c r="K15" s="286">
        <v>15</v>
      </c>
      <c r="L15" s="48"/>
      <c r="M15" s="89"/>
      <c r="N15" s="48"/>
    </row>
    <row r="16" spans="1:14" s="9" customFormat="1" ht="12.75" x14ac:dyDescent="0.2">
      <c r="A16" s="47">
        <v>5</v>
      </c>
      <c r="B16" s="174" t="s">
        <v>922</v>
      </c>
      <c r="C16" s="288">
        <v>320</v>
      </c>
      <c r="D16" s="286">
        <v>14</v>
      </c>
      <c r="E16" s="47" t="s">
        <v>976</v>
      </c>
      <c r="F16" s="288">
        <v>4480</v>
      </c>
      <c r="G16" s="286">
        <v>7</v>
      </c>
      <c r="H16" s="48"/>
      <c r="I16" s="89"/>
      <c r="J16" s="48"/>
      <c r="K16" s="286">
        <v>7</v>
      </c>
      <c r="L16" s="48"/>
      <c r="M16" s="89"/>
      <c r="N16" s="48"/>
    </row>
    <row r="17" spans="1:14" s="9" customFormat="1" ht="12.75" x14ac:dyDescent="0.2">
      <c r="A17" s="47">
        <v>6</v>
      </c>
      <c r="B17" s="174" t="s">
        <v>923</v>
      </c>
      <c r="C17" s="288">
        <v>320</v>
      </c>
      <c r="D17" s="286">
        <v>14</v>
      </c>
      <c r="E17" s="47" t="s">
        <v>976</v>
      </c>
      <c r="F17" s="288">
        <v>4480</v>
      </c>
      <c r="G17" s="286">
        <v>7</v>
      </c>
      <c r="H17" s="48"/>
      <c r="I17" s="89"/>
      <c r="J17" s="48"/>
      <c r="K17" s="286">
        <v>7</v>
      </c>
      <c r="L17" s="48"/>
      <c r="M17" s="89"/>
      <c r="N17" s="48"/>
    </row>
    <row r="18" spans="1:14" s="9" customFormat="1" ht="12.75" x14ac:dyDescent="0.2">
      <c r="A18" s="47">
        <v>7</v>
      </c>
      <c r="B18" s="174" t="s">
        <v>924</v>
      </c>
      <c r="C18" s="288">
        <v>320</v>
      </c>
      <c r="D18" s="286">
        <v>14</v>
      </c>
      <c r="E18" s="47" t="s">
        <v>976</v>
      </c>
      <c r="F18" s="288">
        <v>4480</v>
      </c>
      <c r="G18" s="286">
        <v>7</v>
      </c>
      <c r="H18" s="48"/>
      <c r="I18" s="89"/>
      <c r="J18" s="48"/>
      <c r="K18" s="286">
        <v>7</v>
      </c>
      <c r="L18" s="48"/>
      <c r="M18" s="89"/>
      <c r="N18" s="48"/>
    </row>
    <row r="19" spans="1:14" s="9" customFormat="1" ht="12.75" x14ac:dyDescent="0.2">
      <c r="A19" s="47">
        <v>8</v>
      </c>
      <c r="B19" s="174" t="s">
        <v>925</v>
      </c>
      <c r="C19" s="288">
        <v>90</v>
      </c>
      <c r="D19" s="286">
        <v>10</v>
      </c>
      <c r="E19" s="47" t="s">
        <v>977</v>
      </c>
      <c r="F19" s="288">
        <v>900</v>
      </c>
      <c r="G19" s="286">
        <v>10</v>
      </c>
      <c r="H19" s="48"/>
      <c r="I19" s="89"/>
      <c r="J19" s="48"/>
      <c r="K19" s="286"/>
      <c r="L19" s="48"/>
      <c r="M19" s="89"/>
      <c r="N19" s="48"/>
    </row>
    <row r="20" spans="1:14" s="9" customFormat="1" ht="12.75" x14ac:dyDescent="0.2">
      <c r="A20" s="47">
        <v>9</v>
      </c>
      <c r="B20" s="174" t="s">
        <v>926</v>
      </c>
      <c r="C20" s="288">
        <v>86</v>
      </c>
      <c r="D20" s="286">
        <v>10</v>
      </c>
      <c r="E20" s="47" t="s">
        <v>977</v>
      </c>
      <c r="F20" s="288">
        <v>860</v>
      </c>
      <c r="G20" s="286">
        <v>10</v>
      </c>
      <c r="H20" s="48"/>
      <c r="I20" s="89"/>
      <c r="J20" s="48"/>
      <c r="K20" s="286"/>
      <c r="L20" s="48"/>
      <c r="M20" s="89"/>
      <c r="N20" s="48"/>
    </row>
    <row r="21" spans="1:14" s="9" customFormat="1" ht="12.75" x14ac:dyDescent="0.2">
      <c r="A21" s="47">
        <v>10</v>
      </c>
      <c r="B21" s="174" t="s">
        <v>927</v>
      </c>
      <c r="C21" s="288">
        <v>8</v>
      </c>
      <c r="D21" s="286">
        <v>200</v>
      </c>
      <c r="E21" s="47" t="s">
        <v>976</v>
      </c>
      <c r="F21" s="288">
        <v>1600</v>
      </c>
      <c r="G21" s="286">
        <v>100</v>
      </c>
      <c r="H21" s="48"/>
      <c r="I21" s="89"/>
      <c r="J21" s="48"/>
      <c r="K21" s="286">
        <v>100</v>
      </c>
      <c r="L21" s="48"/>
      <c r="M21" s="89"/>
      <c r="N21" s="48"/>
    </row>
    <row r="22" spans="1:14" s="9" customFormat="1" ht="12.75" x14ac:dyDescent="0.2">
      <c r="A22" s="47">
        <v>11</v>
      </c>
      <c r="B22" s="285" t="s">
        <v>928</v>
      </c>
      <c r="C22" s="288">
        <v>45</v>
      </c>
      <c r="D22" s="286">
        <v>10</v>
      </c>
      <c r="E22" s="47" t="s">
        <v>977</v>
      </c>
      <c r="F22" s="288">
        <v>450</v>
      </c>
      <c r="G22" s="286">
        <v>10</v>
      </c>
      <c r="H22" s="48"/>
      <c r="I22" s="89"/>
      <c r="J22" s="48"/>
      <c r="K22" s="286"/>
      <c r="L22" s="48"/>
      <c r="M22" s="89"/>
      <c r="N22" s="48"/>
    </row>
    <row r="23" spans="1:14" s="9" customFormat="1" ht="12.75" x14ac:dyDescent="0.2">
      <c r="A23" s="47">
        <v>12</v>
      </c>
      <c r="B23" s="285" t="s">
        <v>929</v>
      </c>
      <c r="C23" s="288">
        <v>45</v>
      </c>
      <c r="D23" s="286">
        <v>10</v>
      </c>
      <c r="E23" s="47" t="s">
        <v>976</v>
      </c>
      <c r="F23" s="288">
        <v>450</v>
      </c>
      <c r="G23" s="286">
        <v>10</v>
      </c>
      <c r="H23" s="48"/>
      <c r="I23" s="89"/>
      <c r="J23" s="48"/>
      <c r="K23" s="286"/>
      <c r="L23" s="48"/>
      <c r="M23" s="89"/>
      <c r="N23" s="48"/>
    </row>
    <row r="24" spans="1:14" s="9" customFormat="1" ht="12.75" x14ac:dyDescent="0.2">
      <c r="A24" s="47">
        <v>13</v>
      </c>
      <c r="B24" s="285" t="s">
        <v>930</v>
      </c>
      <c r="C24" s="288">
        <v>45</v>
      </c>
      <c r="D24" s="286">
        <v>10</v>
      </c>
      <c r="E24" s="47" t="s">
        <v>977</v>
      </c>
      <c r="F24" s="288">
        <v>450</v>
      </c>
      <c r="G24" s="286">
        <v>10</v>
      </c>
      <c r="H24" s="48"/>
      <c r="I24" s="89"/>
      <c r="J24" s="48"/>
      <c r="K24" s="286"/>
      <c r="L24" s="48"/>
      <c r="M24" s="89"/>
      <c r="N24" s="48"/>
    </row>
    <row r="25" spans="1:14" s="9" customFormat="1" ht="12.75" x14ac:dyDescent="0.2">
      <c r="A25" s="47">
        <v>14</v>
      </c>
      <c r="B25" s="285" t="s">
        <v>931</v>
      </c>
      <c r="C25" s="288">
        <v>170</v>
      </c>
      <c r="D25" s="286">
        <v>6</v>
      </c>
      <c r="E25" s="47" t="s">
        <v>978</v>
      </c>
      <c r="F25" s="288">
        <v>1020</v>
      </c>
      <c r="G25" s="286">
        <v>6</v>
      </c>
      <c r="H25" s="48"/>
      <c r="I25" s="89"/>
      <c r="J25" s="48"/>
      <c r="K25" s="286"/>
      <c r="L25" s="48"/>
      <c r="M25" s="89"/>
      <c r="N25" s="48"/>
    </row>
    <row r="26" spans="1:14" s="9" customFormat="1" ht="12.75" x14ac:dyDescent="0.2">
      <c r="A26" s="47">
        <v>15</v>
      </c>
      <c r="B26" s="285" t="s">
        <v>932</v>
      </c>
      <c r="C26" s="288">
        <v>20</v>
      </c>
      <c r="D26" s="286">
        <v>8</v>
      </c>
      <c r="E26" s="47" t="s">
        <v>979</v>
      </c>
      <c r="F26" s="288">
        <v>160</v>
      </c>
      <c r="G26" s="286">
        <v>8</v>
      </c>
      <c r="H26" s="48"/>
      <c r="I26" s="89"/>
      <c r="J26" s="48"/>
      <c r="K26" s="286"/>
      <c r="L26" s="48"/>
      <c r="M26" s="89"/>
      <c r="N26" s="48"/>
    </row>
    <row r="27" spans="1:14" s="9" customFormat="1" ht="12.75" x14ac:dyDescent="0.2">
      <c r="A27" s="47">
        <v>16</v>
      </c>
      <c r="B27" s="285" t="s">
        <v>933</v>
      </c>
      <c r="C27" s="288">
        <v>10</v>
      </c>
      <c r="D27" s="286">
        <v>100</v>
      </c>
      <c r="E27" s="47" t="s">
        <v>976</v>
      </c>
      <c r="F27" s="288">
        <v>1000</v>
      </c>
      <c r="G27" s="286">
        <v>100</v>
      </c>
      <c r="H27" s="48"/>
      <c r="I27" s="89"/>
      <c r="J27" s="48"/>
      <c r="K27" s="286"/>
      <c r="L27" s="48"/>
      <c r="M27" s="89"/>
      <c r="N27" s="48"/>
    </row>
    <row r="28" spans="1:14" s="9" customFormat="1" x14ac:dyDescent="0.2">
      <c r="A28" s="47">
        <v>17</v>
      </c>
      <c r="B28" s="174" t="s">
        <v>934</v>
      </c>
      <c r="C28" s="288">
        <v>20</v>
      </c>
      <c r="D28" s="286">
        <v>50</v>
      </c>
      <c r="E28" s="47" t="s">
        <v>976</v>
      </c>
      <c r="F28" s="288">
        <v>1000</v>
      </c>
      <c r="G28" s="286">
        <v>25</v>
      </c>
      <c r="H28" s="48"/>
      <c r="I28" s="89"/>
      <c r="J28" s="48"/>
      <c r="K28" s="287">
        <v>25</v>
      </c>
      <c r="L28" s="48"/>
      <c r="M28" s="89"/>
      <c r="N28" s="48"/>
    </row>
    <row r="29" spans="1:14" s="9" customFormat="1" ht="12.75" x14ac:dyDescent="0.2">
      <c r="A29" s="47">
        <v>18</v>
      </c>
      <c r="B29" s="174" t="s">
        <v>935</v>
      </c>
      <c r="C29" s="288">
        <v>1200</v>
      </c>
      <c r="D29" s="286">
        <v>1</v>
      </c>
      <c r="E29" s="47" t="s">
        <v>241</v>
      </c>
      <c r="F29" s="288">
        <v>1200</v>
      </c>
      <c r="G29" s="286">
        <v>1</v>
      </c>
      <c r="H29" s="48"/>
      <c r="I29" s="89"/>
      <c r="J29" s="48"/>
      <c r="K29" s="286"/>
      <c r="L29" s="48"/>
      <c r="M29" s="89"/>
      <c r="N29" s="48"/>
    </row>
    <row r="30" spans="1:14" s="9" customFormat="1" ht="12.75" x14ac:dyDescent="0.2">
      <c r="A30" s="47">
        <v>19</v>
      </c>
      <c r="B30" s="174" t="s">
        <v>936</v>
      </c>
      <c r="C30" s="288">
        <v>45</v>
      </c>
      <c r="D30" s="286">
        <v>6</v>
      </c>
      <c r="E30" s="47" t="s">
        <v>980</v>
      </c>
      <c r="F30" s="288">
        <v>270</v>
      </c>
      <c r="G30" s="286">
        <v>3</v>
      </c>
      <c r="H30" s="48"/>
      <c r="I30" s="89"/>
      <c r="J30" s="48"/>
      <c r="K30" s="286">
        <v>3</v>
      </c>
      <c r="L30" s="48"/>
      <c r="M30" s="89"/>
      <c r="N30" s="48"/>
    </row>
    <row r="31" spans="1:14" s="9" customFormat="1" ht="12.75" x14ac:dyDescent="0.2">
      <c r="A31" s="47">
        <v>20</v>
      </c>
      <c r="B31" s="174" t="s">
        <v>937</v>
      </c>
      <c r="C31" s="288">
        <v>30</v>
      </c>
      <c r="D31" s="286">
        <v>6</v>
      </c>
      <c r="E31" s="47" t="s">
        <v>980</v>
      </c>
      <c r="F31" s="288">
        <v>180</v>
      </c>
      <c r="G31" s="286">
        <v>3</v>
      </c>
      <c r="H31" s="48"/>
      <c r="I31" s="89"/>
      <c r="J31" s="48"/>
      <c r="K31" s="286">
        <v>3</v>
      </c>
      <c r="L31" s="48"/>
      <c r="M31" s="89"/>
      <c r="N31" s="48"/>
    </row>
    <row r="32" spans="1:14" s="9" customFormat="1" ht="12.75" x14ac:dyDescent="0.2">
      <c r="A32" s="47">
        <v>21</v>
      </c>
      <c r="B32" s="174" t="s">
        <v>938</v>
      </c>
      <c r="C32" s="288">
        <v>35</v>
      </c>
      <c r="D32" s="286">
        <v>4</v>
      </c>
      <c r="E32" s="47" t="s">
        <v>980</v>
      </c>
      <c r="F32" s="288">
        <v>140</v>
      </c>
      <c r="G32" s="286">
        <v>4</v>
      </c>
      <c r="H32" s="48"/>
      <c r="I32" s="89"/>
      <c r="J32" s="48"/>
      <c r="K32" s="286"/>
      <c r="L32" s="48"/>
      <c r="M32" s="89"/>
      <c r="N32" s="48"/>
    </row>
    <row r="33" spans="1:14" s="9" customFormat="1" ht="12.75" x14ac:dyDescent="0.2">
      <c r="A33" s="47">
        <v>22</v>
      </c>
      <c r="B33" s="174" t="s">
        <v>939</v>
      </c>
      <c r="C33" s="288">
        <v>65</v>
      </c>
      <c r="D33" s="286">
        <v>2</v>
      </c>
      <c r="E33" s="47" t="s">
        <v>980</v>
      </c>
      <c r="F33" s="288">
        <v>130</v>
      </c>
      <c r="G33" s="286">
        <v>2</v>
      </c>
      <c r="H33" s="48"/>
      <c r="I33" s="89"/>
      <c r="J33" s="48"/>
      <c r="K33" s="286"/>
      <c r="L33" s="48"/>
      <c r="M33" s="89"/>
      <c r="N33" s="48"/>
    </row>
    <row r="34" spans="1:14" s="9" customFormat="1" ht="12.75" x14ac:dyDescent="0.2">
      <c r="A34" s="47">
        <v>23</v>
      </c>
      <c r="B34" s="174" t="s">
        <v>940</v>
      </c>
      <c r="C34" s="288">
        <v>600</v>
      </c>
      <c r="D34" s="286">
        <v>10</v>
      </c>
      <c r="E34" s="47" t="s">
        <v>981</v>
      </c>
      <c r="F34" s="288">
        <v>6000</v>
      </c>
      <c r="G34" s="286">
        <v>6</v>
      </c>
      <c r="H34" s="48"/>
      <c r="I34" s="89"/>
      <c r="J34" s="48"/>
      <c r="K34" s="286">
        <v>6</v>
      </c>
      <c r="L34" s="48"/>
      <c r="M34" s="89"/>
      <c r="N34" s="48"/>
    </row>
    <row r="35" spans="1:14" s="9" customFormat="1" ht="12.75" x14ac:dyDescent="0.2">
      <c r="A35" s="47">
        <v>24</v>
      </c>
      <c r="B35" s="174" t="s">
        <v>941</v>
      </c>
      <c r="C35" s="288">
        <v>210</v>
      </c>
      <c r="D35" s="286">
        <v>16</v>
      </c>
      <c r="E35" s="47" t="s">
        <v>979</v>
      </c>
      <c r="F35" s="288">
        <v>3360</v>
      </c>
      <c r="G35" s="286">
        <v>8</v>
      </c>
      <c r="H35" s="48"/>
      <c r="I35" s="89"/>
      <c r="J35" s="48"/>
      <c r="K35" s="286">
        <v>8</v>
      </c>
      <c r="L35" s="48"/>
      <c r="M35" s="89"/>
      <c r="N35" s="48"/>
    </row>
    <row r="36" spans="1:14" s="9" customFormat="1" ht="12.75" x14ac:dyDescent="0.2">
      <c r="A36" s="47">
        <v>25</v>
      </c>
      <c r="B36" s="285" t="s">
        <v>942</v>
      </c>
      <c r="C36" s="288">
        <v>130</v>
      </c>
      <c r="D36" s="286">
        <v>4</v>
      </c>
      <c r="E36" s="47" t="s">
        <v>982</v>
      </c>
      <c r="F36" s="288">
        <v>520</v>
      </c>
      <c r="G36" s="286">
        <v>2</v>
      </c>
      <c r="H36" s="48"/>
      <c r="I36" s="89"/>
      <c r="J36" s="48"/>
      <c r="K36" s="286">
        <v>2</v>
      </c>
      <c r="L36" s="48"/>
      <c r="M36" s="89"/>
      <c r="N36" s="48"/>
    </row>
    <row r="37" spans="1:14" s="9" customFormat="1" ht="12.75" x14ac:dyDescent="0.2">
      <c r="A37" s="47">
        <v>26</v>
      </c>
      <c r="B37" s="285" t="s">
        <v>943</v>
      </c>
      <c r="C37" s="288">
        <v>450</v>
      </c>
      <c r="D37" s="286">
        <v>6</v>
      </c>
      <c r="E37" s="47" t="s">
        <v>983</v>
      </c>
      <c r="F37" s="288">
        <v>2700</v>
      </c>
      <c r="G37" s="286">
        <v>3</v>
      </c>
      <c r="H37" s="48"/>
      <c r="I37" s="89"/>
      <c r="J37" s="48"/>
      <c r="K37" s="286">
        <v>3</v>
      </c>
      <c r="L37" s="48"/>
      <c r="M37" s="89"/>
      <c r="N37" s="48"/>
    </row>
    <row r="38" spans="1:14" s="9" customFormat="1" ht="12.75" x14ac:dyDescent="0.2">
      <c r="A38" s="47">
        <v>27</v>
      </c>
      <c r="B38" s="285" t="s">
        <v>944</v>
      </c>
      <c r="C38" s="288">
        <v>200</v>
      </c>
      <c r="D38" s="286">
        <v>10</v>
      </c>
      <c r="E38" s="47" t="s">
        <v>984</v>
      </c>
      <c r="F38" s="288">
        <v>2000</v>
      </c>
      <c r="G38" s="286">
        <v>4</v>
      </c>
      <c r="H38" s="48"/>
      <c r="I38" s="89"/>
      <c r="J38" s="48"/>
      <c r="K38" s="286">
        <v>4</v>
      </c>
      <c r="L38" s="48"/>
      <c r="M38" s="89"/>
      <c r="N38" s="48"/>
    </row>
    <row r="39" spans="1:14" s="9" customFormat="1" ht="12.75" x14ac:dyDescent="0.2">
      <c r="A39" s="47">
        <v>28</v>
      </c>
      <c r="B39" s="285" t="s">
        <v>945</v>
      </c>
      <c r="C39" s="288">
        <v>200</v>
      </c>
      <c r="D39" s="286">
        <v>10</v>
      </c>
      <c r="E39" s="47" t="s">
        <v>984</v>
      </c>
      <c r="F39" s="288">
        <v>2000</v>
      </c>
      <c r="G39" s="286">
        <v>5</v>
      </c>
      <c r="H39" s="48"/>
      <c r="I39" s="89"/>
      <c r="J39" s="48"/>
      <c r="K39" s="286">
        <v>5</v>
      </c>
      <c r="L39" s="48"/>
      <c r="M39" s="89"/>
      <c r="N39" s="48"/>
    </row>
    <row r="40" spans="1:14" s="9" customFormat="1" ht="12.75" x14ac:dyDescent="0.2">
      <c r="A40" s="47">
        <v>29</v>
      </c>
      <c r="B40" s="285" t="s">
        <v>946</v>
      </c>
      <c r="C40" s="288">
        <v>170</v>
      </c>
      <c r="D40" s="286">
        <v>6</v>
      </c>
      <c r="E40" s="47" t="s">
        <v>981</v>
      </c>
      <c r="F40" s="288">
        <v>1020</v>
      </c>
      <c r="G40" s="286">
        <v>6</v>
      </c>
      <c r="H40" s="48"/>
      <c r="I40" s="89"/>
      <c r="J40" s="48"/>
      <c r="K40" s="286"/>
      <c r="L40" s="48"/>
      <c r="M40" s="89"/>
      <c r="N40" s="48"/>
    </row>
    <row r="41" spans="1:14" s="9" customFormat="1" ht="12.75" x14ac:dyDescent="0.2">
      <c r="A41" s="47">
        <v>30</v>
      </c>
      <c r="B41" s="174" t="s">
        <v>947</v>
      </c>
      <c r="C41" s="288">
        <v>220</v>
      </c>
      <c r="D41" s="286">
        <v>10</v>
      </c>
      <c r="E41" s="47" t="s">
        <v>979</v>
      </c>
      <c r="F41" s="288">
        <v>2200</v>
      </c>
      <c r="G41" s="286">
        <v>5</v>
      </c>
      <c r="H41" s="48"/>
      <c r="I41" s="89"/>
      <c r="J41" s="48"/>
      <c r="K41" s="286">
        <v>5</v>
      </c>
      <c r="L41" s="48"/>
      <c r="M41" s="89"/>
      <c r="N41" s="48"/>
    </row>
    <row r="42" spans="1:14" s="9" customFormat="1" ht="12.75" x14ac:dyDescent="0.2">
      <c r="A42" s="47">
        <v>31</v>
      </c>
      <c r="B42" s="174" t="s">
        <v>948</v>
      </c>
      <c r="C42" s="288">
        <v>360</v>
      </c>
      <c r="D42" s="286">
        <v>4</v>
      </c>
      <c r="E42" s="47" t="s">
        <v>983</v>
      </c>
      <c r="F42" s="288">
        <v>1440</v>
      </c>
      <c r="G42" s="286">
        <v>2</v>
      </c>
      <c r="H42" s="48"/>
      <c r="I42" s="89"/>
      <c r="J42" s="48"/>
      <c r="K42" s="286">
        <v>2</v>
      </c>
      <c r="L42" s="48"/>
      <c r="M42" s="89"/>
      <c r="N42" s="48"/>
    </row>
    <row r="43" spans="1:14" s="9" customFormat="1" ht="12.75" x14ac:dyDescent="0.2">
      <c r="A43" s="47">
        <v>32</v>
      </c>
      <c r="B43" s="174" t="s">
        <v>949</v>
      </c>
      <c r="C43" s="288">
        <v>295</v>
      </c>
      <c r="D43" s="286">
        <v>20</v>
      </c>
      <c r="E43" s="47" t="s">
        <v>979</v>
      </c>
      <c r="F43" s="288">
        <v>5900</v>
      </c>
      <c r="G43" s="286">
        <v>10</v>
      </c>
      <c r="H43" s="48"/>
      <c r="I43" s="48"/>
      <c r="J43" s="48"/>
      <c r="K43" s="286">
        <v>10</v>
      </c>
      <c r="L43" s="48"/>
      <c r="M43" s="48"/>
      <c r="N43" s="48"/>
    </row>
    <row r="44" spans="1:14" s="9" customFormat="1" ht="12.75" x14ac:dyDescent="0.2">
      <c r="A44" s="47">
        <v>33</v>
      </c>
      <c r="B44" s="174" t="s">
        <v>950</v>
      </c>
      <c r="C44" s="288">
        <v>230</v>
      </c>
      <c r="D44" s="286">
        <v>8</v>
      </c>
      <c r="E44" s="47" t="s">
        <v>984</v>
      </c>
      <c r="F44" s="288">
        <v>1840</v>
      </c>
      <c r="G44" s="286">
        <v>4</v>
      </c>
      <c r="H44" s="48"/>
      <c r="I44" s="48"/>
      <c r="J44" s="48"/>
      <c r="K44" s="286">
        <v>4</v>
      </c>
      <c r="L44" s="48"/>
      <c r="M44" s="48"/>
      <c r="N44" s="48"/>
    </row>
    <row r="45" spans="1:14" s="9" customFormat="1" ht="12.75" x14ac:dyDescent="0.2">
      <c r="A45" s="47">
        <v>34</v>
      </c>
      <c r="B45" s="174" t="s">
        <v>951</v>
      </c>
      <c r="C45" s="288">
        <v>20</v>
      </c>
      <c r="D45" s="286">
        <v>8</v>
      </c>
      <c r="E45" s="47" t="s">
        <v>979</v>
      </c>
      <c r="F45" s="288">
        <v>160</v>
      </c>
      <c r="G45" s="286">
        <v>4</v>
      </c>
      <c r="H45" s="48"/>
      <c r="I45" s="48"/>
      <c r="J45" s="48"/>
      <c r="K45" s="286">
        <v>4</v>
      </c>
      <c r="L45" s="48"/>
      <c r="M45" s="48"/>
      <c r="N45" s="48"/>
    </row>
    <row r="46" spans="1:14" s="9" customFormat="1" ht="12.75" x14ac:dyDescent="0.2">
      <c r="A46" s="47">
        <v>35</v>
      </c>
      <c r="B46" s="174" t="s">
        <v>952</v>
      </c>
      <c r="C46" s="288">
        <v>65</v>
      </c>
      <c r="D46" s="286">
        <v>26</v>
      </c>
      <c r="E46" s="47" t="s">
        <v>979</v>
      </c>
      <c r="F46" s="288">
        <v>1690</v>
      </c>
      <c r="G46" s="286">
        <v>13</v>
      </c>
      <c r="H46" s="48"/>
      <c r="I46" s="48"/>
      <c r="J46" s="48"/>
      <c r="K46" s="286">
        <v>13</v>
      </c>
      <c r="L46" s="48"/>
      <c r="M46" s="48"/>
      <c r="N46" s="48"/>
    </row>
    <row r="47" spans="1:14" s="9" customFormat="1" ht="12.75" x14ac:dyDescent="0.2">
      <c r="A47" s="47">
        <v>36</v>
      </c>
      <c r="B47" s="285" t="s">
        <v>953</v>
      </c>
      <c r="C47" s="288">
        <v>95</v>
      </c>
      <c r="D47" s="286">
        <v>8</v>
      </c>
      <c r="E47" s="47" t="s">
        <v>976</v>
      </c>
      <c r="F47" s="288">
        <v>760</v>
      </c>
      <c r="G47" s="286">
        <v>4</v>
      </c>
      <c r="H47" s="48"/>
      <c r="I47" s="48"/>
      <c r="J47" s="48"/>
      <c r="K47" s="286">
        <v>4</v>
      </c>
      <c r="L47" s="48"/>
      <c r="M47" s="48"/>
      <c r="N47" s="48"/>
    </row>
    <row r="48" spans="1:14" s="9" customFormat="1" ht="12.75" x14ac:dyDescent="0.2">
      <c r="A48" s="47">
        <v>37</v>
      </c>
      <c r="B48" s="174" t="s">
        <v>954</v>
      </c>
      <c r="C48" s="288">
        <v>65</v>
      </c>
      <c r="D48" s="286">
        <v>8</v>
      </c>
      <c r="E48" s="47" t="s">
        <v>976</v>
      </c>
      <c r="F48" s="288">
        <v>520</v>
      </c>
      <c r="G48" s="286">
        <v>4</v>
      </c>
      <c r="H48" s="48"/>
      <c r="I48" s="48"/>
      <c r="J48" s="48"/>
      <c r="K48" s="286">
        <v>4</v>
      </c>
      <c r="L48" s="48"/>
      <c r="M48" s="48"/>
      <c r="N48" s="48"/>
    </row>
    <row r="49" spans="1:14" s="9" customFormat="1" ht="12.75" x14ac:dyDescent="0.2">
      <c r="A49" s="47">
        <v>38</v>
      </c>
      <c r="B49" s="174" t="s">
        <v>955</v>
      </c>
      <c r="C49" s="288">
        <v>80</v>
      </c>
      <c r="D49" s="286">
        <v>12</v>
      </c>
      <c r="E49" s="47" t="s">
        <v>977</v>
      </c>
      <c r="F49" s="288">
        <v>960</v>
      </c>
      <c r="G49" s="286">
        <v>6</v>
      </c>
      <c r="H49" s="48"/>
      <c r="I49" s="48"/>
      <c r="J49" s="48"/>
      <c r="K49" s="286">
        <v>6</v>
      </c>
      <c r="L49" s="48"/>
      <c r="M49" s="48"/>
      <c r="N49" s="48"/>
    </row>
    <row r="50" spans="1:14" s="9" customFormat="1" ht="12.75" x14ac:dyDescent="0.2">
      <c r="A50" s="47">
        <v>39</v>
      </c>
      <c r="B50" s="174" t="s">
        <v>956</v>
      </c>
      <c r="C50" s="288">
        <v>60</v>
      </c>
      <c r="D50" s="286">
        <v>2</v>
      </c>
      <c r="E50" s="47" t="s">
        <v>976</v>
      </c>
      <c r="F50" s="288">
        <v>120</v>
      </c>
      <c r="G50" s="286">
        <v>2</v>
      </c>
      <c r="H50" s="48"/>
      <c r="I50" s="48"/>
      <c r="J50" s="48"/>
      <c r="K50" s="286"/>
      <c r="L50" s="48"/>
      <c r="M50" s="48"/>
      <c r="N50" s="48"/>
    </row>
    <row r="51" spans="1:14" s="9" customFormat="1" ht="12.75" x14ac:dyDescent="0.2">
      <c r="A51" s="47">
        <v>40</v>
      </c>
      <c r="B51" s="285" t="s">
        <v>957</v>
      </c>
      <c r="C51" s="288">
        <v>55</v>
      </c>
      <c r="D51" s="286">
        <v>10</v>
      </c>
      <c r="E51" s="47" t="s">
        <v>976</v>
      </c>
      <c r="F51" s="288">
        <v>550</v>
      </c>
      <c r="G51" s="286">
        <v>5</v>
      </c>
      <c r="H51" s="48"/>
      <c r="I51" s="48"/>
      <c r="J51" s="48"/>
      <c r="K51" s="286">
        <v>5</v>
      </c>
      <c r="L51" s="48"/>
      <c r="M51" s="48"/>
      <c r="N51" s="48"/>
    </row>
    <row r="52" spans="1:14" s="9" customFormat="1" ht="12.75" x14ac:dyDescent="0.2">
      <c r="A52" s="47">
        <v>41</v>
      </c>
      <c r="B52" s="285" t="s">
        <v>958</v>
      </c>
      <c r="C52" s="288">
        <v>260</v>
      </c>
      <c r="D52" s="286">
        <v>1</v>
      </c>
      <c r="E52" s="47" t="s">
        <v>985</v>
      </c>
      <c r="F52" s="288">
        <v>260</v>
      </c>
      <c r="G52" s="286">
        <v>1</v>
      </c>
      <c r="H52" s="48"/>
      <c r="I52" s="48"/>
      <c r="J52" s="48"/>
      <c r="K52" s="286"/>
      <c r="L52" s="48"/>
      <c r="M52" s="48"/>
      <c r="N52" s="48"/>
    </row>
    <row r="53" spans="1:14" s="9" customFormat="1" ht="12.75" x14ac:dyDescent="0.2">
      <c r="A53" s="47">
        <v>42</v>
      </c>
      <c r="B53" s="285" t="s">
        <v>959</v>
      </c>
      <c r="C53" s="288">
        <v>60</v>
      </c>
      <c r="D53" s="286">
        <v>10</v>
      </c>
      <c r="E53" s="47" t="s">
        <v>986</v>
      </c>
      <c r="F53" s="288">
        <v>600</v>
      </c>
      <c r="G53" s="286">
        <v>5</v>
      </c>
      <c r="H53" s="48"/>
      <c r="I53" s="48"/>
      <c r="J53" s="48"/>
      <c r="K53" s="286">
        <v>5</v>
      </c>
      <c r="L53" s="48"/>
      <c r="M53" s="48"/>
      <c r="N53" s="48"/>
    </row>
    <row r="54" spans="1:14" s="9" customFormat="1" ht="12.75" x14ac:dyDescent="0.2">
      <c r="A54" s="47">
        <v>43</v>
      </c>
      <c r="B54" s="285" t="s">
        <v>960</v>
      </c>
      <c r="C54" s="288">
        <v>1560</v>
      </c>
      <c r="D54" s="286">
        <v>1</v>
      </c>
      <c r="E54" s="47" t="s">
        <v>985</v>
      </c>
      <c r="F54" s="288">
        <v>1560</v>
      </c>
      <c r="G54" s="286">
        <v>1</v>
      </c>
      <c r="H54" s="48"/>
      <c r="I54" s="48"/>
      <c r="J54" s="48"/>
      <c r="K54" s="89"/>
      <c r="L54" s="48"/>
      <c r="M54" s="48"/>
      <c r="N54" s="48"/>
    </row>
    <row r="55" spans="1:14" s="9" customFormat="1" ht="12.75" x14ac:dyDescent="0.2">
      <c r="A55" s="47">
        <v>44</v>
      </c>
      <c r="B55" s="285" t="s">
        <v>961</v>
      </c>
      <c r="C55" s="288">
        <v>870</v>
      </c>
      <c r="D55" s="286">
        <v>2</v>
      </c>
      <c r="E55" s="47" t="s">
        <v>976</v>
      </c>
      <c r="F55" s="288">
        <v>1740</v>
      </c>
      <c r="G55" s="286">
        <v>2</v>
      </c>
      <c r="H55" s="48"/>
      <c r="I55" s="48"/>
      <c r="J55" s="48"/>
      <c r="K55" s="89"/>
      <c r="L55" s="48"/>
      <c r="M55" s="48"/>
      <c r="N55" s="48"/>
    </row>
    <row r="56" spans="1:14" s="9" customFormat="1" ht="12.75" x14ac:dyDescent="0.2">
      <c r="A56" s="47">
        <v>45</v>
      </c>
      <c r="B56" s="285" t="s">
        <v>962</v>
      </c>
      <c r="C56" s="288">
        <v>450</v>
      </c>
      <c r="D56" s="286">
        <v>1</v>
      </c>
      <c r="E56" s="47" t="s">
        <v>985</v>
      </c>
      <c r="F56" s="288">
        <v>450</v>
      </c>
      <c r="G56" s="286">
        <v>1</v>
      </c>
      <c r="H56" s="48"/>
      <c r="I56" s="48"/>
      <c r="J56" s="48"/>
      <c r="K56" s="48"/>
      <c r="L56" s="48"/>
      <c r="M56" s="48"/>
      <c r="N56" s="48"/>
    </row>
    <row r="57" spans="1:14" s="9" customFormat="1" ht="12.75" x14ac:dyDescent="0.2">
      <c r="A57" s="47">
        <v>46</v>
      </c>
      <c r="B57" s="285" t="s">
        <v>963</v>
      </c>
      <c r="C57" s="288">
        <v>102</v>
      </c>
      <c r="D57" s="286">
        <v>1</v>
      </c>
      <c r="E57" s="47" t="s">
        <v>987</v>
      </c>
      <c r="F57" s="288">
        <v>102</v>
      </c>
      <c r="G57" s="286">
        <v>1</v>
      </c>
      <c r="H57" s="48"/>
      <c r="I57" s="48"/>
      <c r="J57" s="48"/>
      <c r="K57" s="48"/>
      <c r="L57" s="48"/>
      <c r="M57" s="48"/>
      <c r="N57" s="48"/>
    </row>
    <row r="58" spans="1:14" s="9" customFormat="1" ht="12.75" x14ac:dyDescent="0.2">
      <c r="A58" s="47">
        <v>47</v>
      </c>
      <c r="B58" s="285" t="s">
        <v>964</v>
      </c>
      <c r="C58" s="288">
        <v>85</v>
      </c>
      <c r="D58" s="286">
        <v>1</v>
      </c>
      <c r="E58" s="47" t="s">
        <v>987</v>
      </c>
      <c r="F58" s="288">
        <v>85</v>
      </c>
      <c r="G58" s="286">
        <v>1</v>
      </c>
      <c r="H58" s="48"/>
      <c r="I58" s="48"/>
      <c r="J58" s="48"/>
      <c r="K58" s="48"/>
      <c r="L58" s="48"/>
      <c r="M58" s="48"/>
      <c r="N58" s="48"/>
    </row>
    <row r="59" spans="1:14" s="9" customFormat="1" ht="12.75" x14ac:dyDescent="0.2">
      <c r="A59" s="47">
        <v>48</v>
      </c>
      <c r="B59" s="285" t="s">
        <v>965</v>
      </c>
      <c r="C59" s="288">
        <v>210</v>
      </c>
      <c r="D59" s="286">
        <v>1</v>
      </c>
      <c r="E59" s="47" t="s">
        <v>985</v>
      </c>
      <c r="F59" s="288">
        <v>210</v>
      </c>
      <c r="G59" s="286">
        <v>1</v>
      </c>
      <c r="H59" s="48"/>
      <c r="I59" s="48"/>
      <c r="J59" s="48"/>
      <c r="K59" s="48"/>
      <c r="L59" s="48"/>
      <c r="M59" s="48"/>
      <c r="N59" s="48"/>
    </row>
    <row r="60" spans="1:14" s="9" customFormat="1" ht="12.75" x14ac:dyDescent="0.2">
      <c r="A60" s="47">
        <v>49</v>
      </c>
      <c r="B60" s="285" t="s">
        <v>966</v>
      </c>
      <c r="C60" s="288">
        <v>57</v>
      </c>
      <c r="D60" s="286">
        <v>1</v>
      </c>
      <c r="E60" s="47" t="s">
        <v>985</v>
      </c>
      <c r="F60" s="288">
        <v>57</v>
      </c>
      <c r="G60" s="286">
        <v>1</v>
      </c>
      <c r="H60" s="48"/>
      <c r="I60" s="48"/>
      <c r="J60" s="48"/>
      <c r="K60" s="48"/>
      <c r="L60" s="48"/>
      <c r="M60" s="48"/>
      <c r="N60" s="48"/>
    </row>
    <row r="61" spans="1:14" s="9" customFormat="1" ht="12.75" x14ac:dyDescent="0.2">
      <c r="A61" s="47">
        <v>50</v>
      </c>
      <c r="B61" s="285" t="s">
        <v>967</v>
      </c>
      <c r="C61" s="288">
        <v>130</v>
      </c>
      <c r="D61" s="286">
        <v>1</v>
      </c>
      <c r="E61" s="47" t="s">
        <v>985</v>
      </c>
      <c r="F61" s="288">
        <v>130</v>
      </c>
      <c r="G61" s="286">
        <v>1</v>
      </c>
      <c r="H61" s="48"/>
      <c r="I61" s="48"/>
      <c r="J61" s="48"/>
      <c r="K61" s="48"/>
      <c r="L61" s="48"/>
      <c r="M61" s="48"/>
      <c r="N61" s="48"/>
    </row>
    <row r="62" spans="1:14" s="9" customFormat="1" ht="12.75" x14ac:dyDescent="0.2">
      <c r="A62" s="47">
        <v>51</v>
      </c>
      <c r="B62" s="285" t="s">
        <v>968</v>
      </c>
      <c r="C62" s="288">
        <v>200</v>
      </c>
      <c r="D62" s="286">
        <v>6</v>
      </c>
      <c r="E62" s="47" t="s">
        <v>976</v>
      </c>
      <c r="F62" s="288">
        <v>1200</v>
      </c>
      <c r="G62" s="286">
        <v>6</v>
      </c>
      <c r="H62" s="48"/>
      <c r="I62" s="48"/>
      <c r="J62" s="48"/>
      <c r="K62" s="48"/>
      <c r="L62" s="48"/>
      <c r="M62" s="48"/>
      <c r="N62" s="48"/>
    </row>
    <row r="63" spans="1:14" s="9" customFormat="1" ht="12.75" x14ac:dyDescent="0.2">
      <c r="A63" s="47">
        <v>52</v>
      </c>
      <c r="B63" s="174" t="s">
        <v>969</v>
      </c>
      <c r="C63" s="288">
        <v>18000</v>
      </c>
      <c r="D63" s="286" t="s">
        <v>988</v>
      </c>
      <c r="E63" s="47" t="s">
        <v>989</v>
      </c>
      <c r="F63" s="288">
        <v>18000</v>
      </c>
      <c r="G63" s="286">
        <v>1</v>
      </c>
      <c r="H63" s="48"/>
      <c r="I63" s="48"/>
      <c r="J63" s="48"/>
      <c r="K63" s="48"/>
      <c r="L63" s="48"/>
      <c r="M63" s="48"/>
      <c r="N63" s="48"/>
    </row>
    <row r="64" spans="1:14" s="9" customFormat="1" ht="12.75" x14ac:dyDescent="0.2">
      <c r="A64" s="47">
        <v>53</v>
      </c>
      <c r="B64" s="174" t="s">
        <v>970</v>
      </c>
      <c r="C64" s="288">
        <v>4000</v>
      </c>
      <c r="D64" s="286">
        <v>1</v>
      </c>
      <c r="E64" s="47" t="s">
        <v>985</v>
      </c>
      <c r="F64" s="288">
        <v>4000</v>
      </c>
      <c r="G64" s="286">
        <v>1</v>
      </c>
      <c r="H64" s="48"/>
      <c r="I64" s="48"/>
      <c r="J64" s="48"/>
      <c r="K64" s="48"/>
      <c r="L64" s="48"/>
      <c r="M64" s="48"/>
      <c r="N64" s="48"/>
    </row>
    <row r="65" spans="1:14" s="9" customFormat="1" ht="12.75" x14ac:dyDescent="0.2">
      <c r="A65" s="47">
        <v>54</v>
      </c>
      <c r="B65" s="174" t="s">
        <v>971</v>
      </c>
      <c r="C65" s="288">
        <v>2500</v>
      </c>
      <c r="D65" s="286">
        <v>1</v>
      </c>
      <c r="E65" s="47" t="s">
        <v>985</v>
      </c>
      <c r="F65" s="288">
        <v>2500</v>
      </c>
      <c r="G65" s="286">
        <v>1</v>
      </c>
      <c r="H65" s="48"/>
      <c r="I65" s="48"/>
      <c r="J65" s="48"/>
      <c r="K65" s="48"/>
      <c r="L65" s="48"/>
      <c r="M65" s="48"/>
      <c r="N65" s="48"/>
    </row>
    <row r="66" spans="1:14" s="9" customFormat="1" ht="12.75" x14ac:dyDescent="0.2">
      <c r="A66" s="47">
        <v>55</v>
      </c>
      <c r="B66" s="174" t="s">
        <v>972</v>
      </c>
      <c r="C66" s="288">
        <v>2300</v>
      </c>
      <c r="D66" s="286">
        <v>1</v>
      </c>
      <c r="E66" s="47" t="s">
        <v>985</v>
      </c>
      <c r="F66" s="288">
        <v>2300</v>
      </c>
      <c r="G66" s="286">
        <v>1</v>
      </c>
      <c r="H66" s="48"/>
      <c r="I66" s="48"/>
      <c r="J66" s="48"/>
      <c r="K66" s="48"/>
      <c r="L66" s="48"/>
      <c r="M66" s="48"/>
      <c r="N66" s="48"/>
    </row>
    <row r="67" spans="1:14" s="9" customFormat="1" ht="12.75" x14ac:dyDescent="0.2">
      <c r="A67" s="47">
        <v>56</v>
      </c>
      <c r="B67" s="174" t="s">
        <v>973</v>
      </c>
      <c r="C67" s="288">
        <v>2800</v>
      </c>
      <c r="D67" s="286">
        <v>1</v>
      </c>
      <c r="E67" s="47" t="s">
        <v>985</v>
      </c>
      <c r="F67" s="288">
        <v>2800</v>
      </c>
      <c r="G67" s="286">
        <v>1</v>
      </c>
      <c r="H67" s="48"/>
      <c r="I67" s="48"/>
      <c r="J67" s="48"/>
      <c r="K67" s="48"/>
      <c r="L67" s="48"/>
      <c r="M67" s="48"/>
      <c r="N67" s="48"/>
    </row>
    <row r="68" spans="1:14" s="9" customFormat="1" ht="12.75" x14ac:dyDescent="0.2">
      <c r="A68" s="47">
        <v>57</v>
      </c>
      <c r="B68" s="285" t="s">
        <v>974</v>
      </c>
      <c r="C68" s="288">
        <v>4116</v>
      </c>
      <c r="D68" s="286">
        <v>1</v>
      </c>
      <c r="E68" s="47" t="s">
        <v>985</v>
      </c>
      <c r="F68" s="288">
        <v>4116</v>
      </c>
      <c r="G68" s="286">
        <v>1</v>
      </c>
      <c r="H68" s="48"/>
      <c r="I68" s="48"/>
      <c r="J68" s="48"/>
      <c r="K68" s="48"/>
      <c r="L68" s="48"/>
      <c r="M68" s="48"/>
      <c r="N68" s="48"/>
    </row>
    <row r="69" spans="1:14" x14ac:dyDescent="0.25">
      <c r="A69" s="51" t="s">
        <v>19</v>
      </c>
      <c r="B69" s="4"/>
      <c r="C69" s="4"/>
      <c r="D69" s="42"/>
      <c r="E69" s="42"/>
      <c r="F69" s="61">
        <f>SUM(F12:F68)</f>
        <v>124500</v>
      </c>
      <c r="G69" s="4"/>
      <c r="H69" s="4"/>
      <c r="I69" s="4"/>
      <c r="J69" s="4"/>
      <c r="K69" s="4"/>
      <c r="L69" s="4"/>
      <c r="M69" s="4"/>
      <c r="N69" s="4"/>
    </row>
    <row r="70" spans="1:14" s="8" customFormat="1" x14ac:dyDescent="0.25">
      <c r="A70" s="5"/>
      <c r="B70" s="5"/>
      <c r="C70" s="5"/>
      <c r="D70" s="53"/>
      <c r="E70" s="53"/>
      <c r="F70" s="57"/>
      <c r="G70" s="5"/>
      <c r="H70" s="5"/>
      <c r="I70" s="5"/>
      <c r="J70" s="5"/>
      <c r="K70" s="5"/>
      <c r="L70" s="5"/>
      <c r="M70" s="5"/>
      <c r="N70" s="5"/>
    </row>
    <row r="71" spans="1:14" s="8" customFormat="1" x14ac:dyDescent="0.25">
      <c r="A71" s="20" t="s">
        <v>27</v>
      </c>
      <c r="B71" s="6"/>
      <c r="C71" s="6"/>
      <c r="D71" s="54"/>
      <c r="E71" s="54"/>
      <c r="F71" s="58"/>
      <c r="G71" s="6"/>
      <c r="H71" s="7"/>
      <c r="I71" s="7"/>
      <c r="J71" s="7"/>
      <c r="K71" s="7"/>
      <c r="L71" s="7"/>
    </row>
    <row r="72" spans="1:14" s="8" customFormat="1" ht="14.45" customHeight="1" x14ac:dyDescent="0.25">
      <c r="B72" s="7"/>
      <c r="C72" s="7"/>
      <c r="D72" s="55"/>
      <c r="E72" s="55"/>
      <c r="F72" s="59"/>
      <c r="G72" s="7"/>
      <c r="H72" s="15"/>
      <c r="I72" s="7"/>
      <c r="K72"/>
      <c r="L72"/>
      <c r="M72"/>
    </row>
    <row r="73" spans="1:14" s="8" customFormat="1" ht="14.45" customHeight="1" x14ac:dyDescent="0.25">
      <c r="B73" s="7"/>
      <c r="C73" s="7"/>
      <c r="D73" s="55"/>
      <c r="E73" s="55"/>
      <c r="F73" s="59"/>
      <c r="G73" s="7"/>
      <c r="H73" s="15"/>
      <c r="I73" s="7"/>
      <c r="K73"/>
      <c r="L73"/>
      <c r="M73"/>
    </row>
    <row r="74" spans="1:14" s="8" customFormat="1" ht="14.45" customHeight="1" x14ac:dyDescent="0.25">
      <c r="A74" s="219" t="s">
        <v>990</v>
      </c>
      <c r="B74" s="219"/>
      <c r="C74" s="219"/>
      <c r="D74" s="55"/>
      <c r="E74" s="55"/>
      <c r="F74" s="59"/>
      <c r="G74" s="7"/>
      <c r="H74" s="15"/>
      <c r="I74" s="7"/>
      <c r="K74"/>
      <c r="L74"/>
      <c r="M74"/>
    </row>
    <row r="75" spans="1:14" s="8" customFormat="1" x14ac:dyDescent="0.25">
      <c r="A75" s="207" t="s">
        <v>28</v>
      </c>
      <c r="B75" s="207"/>
      <c r="C75" s="207"/>
      <c r="D75" s="55"/>
      <c r="E75" s="39"/>
      <c r="F75" s="60"/>
      <c r="H75" s="7"/>
      <c r="K75"/>
      <c r="L75"/>
      <c r="M75"/>
    </row>
    <row r="76" spans="1:14" s="8" customFormat="1" x14ac:dyDescent="0.25">
      <c r="B76" s="7"/>
      <c r="C76" s="7"/>
      <c r="D76" s="55"/>
      <c r="E76" s="39"/>
      <c r="F76" s="60"/>
      <c r="H76" s="7"/>
      <c r="K76"/>
      <c r="L76"/>
      <c r="M76"/>
    </row>
    <row r="77" spans="1:14" s="8" customFormat="1" x14ac:dyDescent="0.25">
      <c r="D77" s="39"/>
      <c r="E77" s="39"/>
      <c r="F77" s="60"/>
    </row>
  </sheetData>
  <sheetProtection password="C1B6" sheet="1" objects="1" scenarios="1"/>
  <mergeCells count="22">
    <mergeCell ref="G9:N9"/>
    <mergeCell ref="A74:C74"/>
    <mergeCell ref="G10:H10"/>
    <mergeCell ref="I10:J10"/>
    <mergeCell ref="K10:L10"/>
    <mergeCell ref="M10:N10"/>
    <mergeCell ref="K7:N7"/>
    <mergeCell ref="A75:C75"/>
    <mergeCell ref="G3:H3"/>
    <mergeCell ref="G4:H4"/>
    <mergeCell ref="A6:D6"/>
    <mergeCell ref="A7:E7"/>
    <mergeCell ref="F7:J7"/>
    <mergeCell ref="A8:E8"/>
    <mergeCell ref="G8:H8"/>
    <mergeCell ref="I8:J8"/>
    <mergeCell ref="K8:N8"/>
    <mergeCell ref="A9:A11"/>
    <mergeCell ref="B9:B11"/>
    <mergeCell ref="C9:C11"/>
    <mergeCell ref="D9:E10"/>
    <mergeCell ref="F9:F11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zoomScaleNormal="100" zoomScaleSheetLayoutView="100" workbookViewId="0">
      <selection activeCell="D49" sqref="D49"/>
    </sheetView>
  </sheetViews>
  <sheetFormatPr defaultRowHeight="15" x14ac:dyDescent="0.25"/>
  <cols>
    <col min="1" max="1" width="10.5703125" customWidth="1"/>
    <col min="2" max="2" width="25.7109375" bestFit="1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4" x14ac:dyDescent="0.25">
      <c r="A1" s="16" t="s">
        <v>24</v>
      </c>
      <c r="B1" s="13"/>
      <c r="C1" s="13"/>
    </row>
    <row r="2" spans="1:14" x14ac:dyDescent="0.25">
      <c r="A2" s="16"/>
      <c r="B2" s="13"/>
      <c r="C2" s="13"/>
    </row>
    <row r="3" spans="1:14" x14ac:dyDescent="0.25">
      <c r="G3" s="208" t="s">
        <v>0</v>
      </c>
      <c r="H3" s="208"/>
    </row>
    <row r="4" spans="1:14" x14ac:dyDescent="0.25">
      <c r="G4" s="209" t="s">
        <v>396</v>
      </c>
      <c r="H4" s="209"/>
    </row>
    <row r="6" spans="1:14" ht="14.45" customHeight="1" x14ac:dyDescent="0.25">
      <c r="A6" s="210" t="s">
        <v>244</v>
      </c>
      <c r="B6" s="210"/>
      <c r="C6" s="210"/>
      <c r="D6" s="210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211" t="s">
        <v>1</v>
      </c>
      <c r="B7" s="211"/>
      <c r="C7" s="211"/>
      <c r="D7" s="211"/>
      <c r="E7" s="211"/>
      <c r="F7" s="212" t="s">
        <v>2</v>
      </c>
      <c r="G7" s="212"/>
      <c r="H7" s="212"/>
      <c r="I7" s="212"/>
      <c r="J7" s="212"/>
      <c r="K7" s="206" t="s">
        <v>26</v>
      </c>
      <c r="L7" s="206"/>
      <c r="M7" s="206"/>
      <c r="N7" s="206"/>
    </row>
    <row r="8" spans="1:14" x14ac:dyDescent="0.25">
      <c r="A8" s="213" t="s">
        <v>33</v>
      </c>
      <c r="B8" s="213"/>
      <c r="C8" s="213"/>
      <c r="D8" s="213"/>
      <c r="E8" s="213"/>
      <c r="F8" s="17" t="s">
        <v>3</v>
      </c>
      <c r="G8" s="212" t="s">
        <v>4</v>
      </c>
      <c r="H8" s="212"/>
      <c r="I8" s="212" t="s">
        <v>5</v>
      </c>
      <c r="J8" s="212"/>
      <c r="K8" s="213" t="s">
        <v>6</v>
      </c>
      <c r="L8" s="213"/>
      <c r="M8" s="213"/>
      <c r="N8" s="213"/>
    </row>
    <row r="9" spans="1:14" x14ac:dyDescent="0.25">
      <c r="A9" s="214" t="s">
        <v>7</v>
      </c>
      <c r="B9" s="214" t="s">
        <v>8</v>
      </c>
      <c r="C9" s="214" t="s">
        <v>9</v>
      </c>
      <c r="D9" s="215" t="s">
        <v>10</v>
      </c>
      <c r="E9" s="216"/>
      <c r="F9" s="214" t="s">
        <v>11</v>
      </c>
      <c r="G9" s="212" t="s">
        <v>12</v>
      </c>
      <c r="H9" s="212"/>
      <c r="I9" s="212"/>
      <c r="J9" s="212"/>
      <c r="K9" s="212"/>
      <c r="L9" s="212"/>
      <c r="M9" s="212"/>
      <c r="N9" s="212"/>
    </row>
    <row r="10" spans="1:14" x14ac:dyDescent="0.25">
      <c r="A10" s="214"/>
      <c r="B10" s="214"/>
      <c r="C10" s="214"/>
      <c r="D10" s="217"/>
      <c r="E10" s="218"/>
      <c r="F10" s="214"/>
      <c r="G10" s="214" t="s">
        <v>13</v>
      </c>
      <c r="H10" s="214"/>
      <c r="I10" s="214" t="s">
        <v>14</v>
      </c>
      <c r="J10" s="214"/>
      <c r="K10" s="220" t="s">
        <v>15</v>
      </c>
      <c r="L10" s="220"/>
      <c r="M10" s="212" t="s">
        <v>16</v>
      </c>
      <c r="N10" s="212"/>
    </row>
    <row r="11" spans="1:14" x14ac:dyDescent="0.25">
      <c r="A11" s="214"/>
      <c r="B11" s="214"/>
      <c r="C11" s="214"/>
      <c r="D11" s="18" t="s">
        <v>25</v>
      </c>
      <c r="E11" s="18" t="s">
        <v>8</v>
      </c>
      <c r="F11" s="214"/>
      <c r="G11" s="17" t="s">
        <v>17</v>
      </c>
      <c r="H11" s="18" t="s">
        <v>18</v>
      </c>
      <c r="I11" s="18" t="s">
        <v>17</v>
      </c>
      <c r="J11" s="18" t="s">
        <v>18</v>
      </c>
      <c r="K11" s="18" t="s">
        <v>17</v>
      </c>
      <c r="L11" s="18" t="s">
        <v>18</v>
      </c>
      <c r="M11" s="18" t="s">
        <v>17</v>
      </c>
      <c r="N11" s="18" t="s">
        <v>18</v>
      </c>
    </row>
    <row r="12" spans="1:14" x14ac:dyDescent="0.25">
      <c r="A12" s="47">
        <v>1</v>
      </c>
      <c r="B12" s="163" t="s">
        <v>744</v>
      </c>
      <c r="C12" s="162">
        <v>225</v>
      </c>
      <c r="D12" s="163">
        <f t="shared" ref="D12:D29" si="0">G12+I12+K12+M12</f>
        <v>100</v>
      </c>
      <c r="E12" s="309" t="s">
        <v>482</v>
      </c>
      <c r="F12" s="162">
        <f t="shared" ref="F12:F42" si="1">H12+J12+L12+N12</f>
        <v>22500</v>
      </c>
      <c r="G12" s="309">
        <v>25</v>
      </c>
      <c r="H12" s="310">
        <f>G12*C12</f>
        <v>5625</v>
      </c>
      <c r="I12" s="311">
        <v>25</v>
      </c>
      <c r="J12" s="312">
        <f>I12*C12</f>
        <v>5625</v>
      </c>
      <c r="K12" s="311">
        <v>25</v>
      </c>
      <c r="L12" s="312">
        <f>K12*C12</f>
        <v>5625</v>
      </c>
      <c r="M12" s="309">
        <v>25</v>
      </c>
      <c r="N12" s="310">
        <f>M12*C12</f>
        <v>5625</v>
      </c>
    </row>
    <row r="13" spans="1:14" x14ac:dyDescent="0.25">
      <c r="A13" s="47">
        <v>2</v>
      </c>
      <c r="B13" s="163" t="s">
        <v>745</v>
      </c>
      <c r="C13" s="172">
        <v>205</v>
      </c>
      <c r="D13" s="163">
        <v>43</v>
      </c>
      <c r="E13" s="309" t="s">
        <v>482</v>
      </c>
      <c r="F13" s="162">
        <f t="shared" si="1"/>
        <v>8815</v>
      </c>
      <c r="G13" s="309">
        <v>13</v>
      </c>
      <c r="H13" s="310">
        <f t="shared" ref="H13:H37" si="2">G13*C13</f>
        <v>2665</v>
      </c>
      <c r="I13" s="311">
        <v>10</v>
      </c>
      <c r="J13" s="312">
        <f>I13*C13</f>
        <v>2050</v>
      </c>
      <c r="K13" s="311">
        <v>10</v>
      </c>
      <c r="L13" s="312">
        <f t="shared" ref="L13:L41" si="3">K13*C13</f>
        <v>2050</v>
      </c>
      <c r="M13" s="309">
        <v>10</v>
      </c>
      <c r="N13" s="310">
        <f t="shared" ref="N13:N41" si="4">M13*C13</f>
        <v>2050</v>
      </c>
    </row>
    <row r="14" spans="1:14" x14ac:dyDescent="0.25">
      <c r="A14" s="47">
        <v>3</v>
      </c>
      <c r="B14" s="163" t="s">
        <v>107</v>
      </c>
      <c r="C14" s="172">
        <v>60</v>
      </c>
      <c r="D14" s="163">
        <v>8</v>
      </c>
      <c r="E14" s="309" t="s">
        <v>171</v>
      </c>
      <c r="F14" s="162">
        <f t="shared" si="1"/>
        <v>480</v>
      </c>
      <c r="G14" s="309">
        <v>2</v>
      </c>
      <c r="H14" s="310">
        <f t="shared" si="2"/>
        <v>120</v>
      </c>
      <c r="I14" s="311">
        <v>2</v>
      </c>
      <c r="J14" s="312">
        <f t="shared" ref="J14:J30" si="5">I14*C14</f>
        <v>120</v>
      </c>
      <c r="K14" s="311">
        <v>2</v>
      </c>
      <c r="L14" s="312">
        <f t="shared" si="3"/>
        <v>120</v>
      </c>
      <c r="M14" s="309">
        <v>2</v>
      </c>
      <c r="N14" s="310">
        <f t="shared" si="4"/>
        <v>120</v>
      </c>
    </row>
    <row r="15" spans="1:14" x14ac:dyDescent="0.25">
      <c r="A15" s="47">
        <v>4</v>
      </c>
      <c r="B15" s="163" t="s">
        <v>746</v>
      </c>
      <c r="C15" s="172">
        <v>45</v>
      </c>
      <c r="D15" s="163">
        <v>8</v>
      </c>
      <c r="E15" s="309" t="s">
        <v>171</v>
      </c>
      <c r="F15" s="162">
        <f t="shared" si="1"/>
        <v>360</v>
      </c>
      <c r="G15" s="309">
        <v>2</v>
      </c>
      <c r="H15" s="310">
        <f t="shared" si="2"/>
        <v>90</v>
      </c>
      <c r="I15" s="311">
        <v>2</v>
      </c>
      <c r="J15" s="312">
        <f t="shared" si="5"/>
        <v>90</v>
      </c>
      <c r="K15" s="311">
        <v>2</v>
      </c>
      <c r="L15" s="312">
        <f t="shared" si="3"/>
        <v>90</v>
      </c>
      <c r="M15" s="309">
        <v>2</v>
      </c>
      <c r="N15" s="310">
        <f t="shared" si="4"/>
        <v>90</v>
      </c>
    </row>
    <row r="16" spans="1:14" x14ac:dyDescent="0.25">
      <c r="A16" s="47">
        <v>5</v>
      </c>
      <c r="B16" s="163" t="s">
        <v>747</v>
      </c>
      <c r="C16" s="172">
        <v>320</v>
      </c>
      <c r="D16" s="163">
        <f t="shared" si="0"/>
        <v>40</v>
      </c>
      <c r="E16" s="309" t="s">
        <v>171</v>
      </c>
      <c r="F16" s="162">
        <f t="shared" si="1"/>
        <v>12800</v>
      </c>
      <c r="G16" s="309">
        <v>10</v>
      </c>
      <c r="H16" s="310">
        <f t="shared" si="2"/>
        <v>3200</v>
      </c>
      <c r="I16" s="311">
        <v>10</v>
      </c>
      <c r="J16" s="312">
        <f t="shared" si="5"/>
        <v>3200</v>
      </c>
      <c r="K16" s="311">
        <v>10</v>
      </c>
      <c r="L16" s="312">
        <f t="shared" si="3"/>
        <v>3200</v>
      </c>
      <c r="M16" s="309">
        <v>10</v>
      </c>
      <c r="N16" s="310">
        <f t="shared" si="4"/>
        <v>3200</v>
      </c>
    </row>
    <row r="17" spans="1:14" x14ac:dyDescent="0.25">
      <c r="A17" s="47">
        <v>6</v>
      </c>
      <c r="B17" s="163" t="s">
        <v>748</v>
      </c>
      <c r="C17" s="172">
        <v>325</v>
      </c>
      <c r="D17" s="163">
        <f t="shared" si="0"/>
        <v>28</v>
      </c>
      <c r="E17" s="309" t="s">
        <v>171</v>
      </c>
      <c r="F17" s="162">
        <f t="shared" si="1"/>
        <v>9100</v>
      </c>
      <c r="G17" s="309">
        <v>7</v>
      </c>
      <c r="H17" s="310">
        <f t="shared" si="2"/>
        <v>2275</v>
      </c>
      <c r="I17" s="311">
        <v>7</v>
      </c>
      <c r="J17" s="312">
        <f t="shared" si="5"/>
        <v>2275</v>
      </c>
      <c r="K17" s="311">
        <v>7</v>
      </c>
      <c r="L17" s="312">
        <f t="shared" si="3"/>
        <v>2275</v>
      </c>
      <c r="M17" s="309">
        <v>7</v>
      </c>
      <c r="N17" s="310">
        <f t="shared" si="4"/>
        <v>2275</v>
      </c>
    </row>
    <row r="18" spans="1:14" x14ac:dyDescent="0.25">
      <c r="A18" s="47">
        <v>7</v>
      </c>
      <c r="B18" s="163" t="s">
        <v>749</v>
      </c>
      <c r="C18" s="172">
        <v>325</v>
      </c>
      <c r="D18" s="163">
        <f t="shared" si="0"/>
        <v>28</v>
      </c>
      <c r="E18" s="309" t="s">
        <v>171</v>
      </c>
      <c r="F18" s="162">
        <f t="shared" si="1"/>
        <v>9100</v>
      </c>
      <c r="G18" s="309">
        <v>7</v>
      </c>
      <c r="H18" s="310">
        <f t="shared" si="2"/>
        <v>2275</v>
      </c>
      <c r="I18" s="311">
        <v>7</v>
      </c>
      <c r="J18" s="312">
        <f t="shared" si="5"/>
        <v>2275</v>
      </c>
      <c r="K18" s="311">
        <v>7</v>
      </c>
      <c r="L18" s="312">
        <f t="shared" si="3"/>
        <v>2275</v>
      </c>
      <c r="M18" s="309">
        <v>7</v>
      </c>
      <c r="N18" s="310">
        <f t="shared" si="4"/>
        <v>2275</v>
      </c>
    </row>
    <row r="19" spans="1:14" x14ac:dyDescent="0.25">
      <c r="A19" s="47">
        <v>8</v>
      </c>
      <c r="B19" s="163" t="s">
        <v>750</v>
      </c>
      <c r="C19" s="172">
        <v>325</v>
      </c>
      <c r="D19" s="163">
        <f t="shared" si="0"/>
        <v>28</v>
      </c>
      <c r="E19" s="309" t="s">
        <v>171</v>
      </c>
      <c r="F19" s="162">
        <f t="shared" si="1"/>
        <v>9100</v>
      </c>
      <c r="G19" s="309">
        <v>7</v>
      </c>
      <c r="H19" s="310">
        <f t="shared" si="2"/>
        <v>2275</v>
      </c>
      <c r="I19" s="311">
        <v>7</v>
      </c>
      <c r="J19" s="312">
        <f t="shared" si="5"/>
        <v>2275</v>
      </c>
      <c r="K19" s="311">
        <v>7</v>
      </c>
      <c r="L19" s="312">
        <f t="shared" si="3"/>
        <v>2275</v>
      </c>
      <c r="M19" s="309">
        <v>7</v>
      </c>
      <c r="N19" s="310">
        <f t="shared" si="4"/>
        <v>2275</v>
      </c>
    </row>
    <row r="20" spans="1:14" x14ac:dyDescent="0.25">
      <c r="A20" s="47">
        <v>9</v>
      </c>
      <c r="B20" s="163" t="s">
        <v>751</v>
      </c>
      <c r="C20" s="172">
        <v>460</v>
      </c>
      <c r="D20" s="163">
        <v>8</v>
      </c>
      <c r="E20" s="309" t="s">
        <v>171</v>
      </c>
      <c r="F20" s="162">
        <f t="shared" si="1"/>
        <v>3680</v>
      </c>
      <c r="G20" s="309">
        <v>2</v>
      </c>
      <c r="H20" s="310">
        <f t="shared" si="2"/>
        <v>920</v>
      </c>
      <c r="I20" s="309">
        <v>2</v>
      </c>
      <c r="J20" s="312">
        <f t="shared" si="5"/>
        <v>920</v>
      </c>
      <c r="K20" s="309">
        <v>2</v>
      </c>
      <c r="L20" s="312">
        <f t="shared" si="3"/>
        <v>920</v>
      </c>
      <c r="M20" s="309">
        <v>2</v>
      </c>
      <c r="N20" s="310">
        <f t="shared" si="4"/>
        <v>920</v>
      </c>
    </row>
    <row r="21" spans="1:14" x14ac:dyDescent="0.25">
      <c r="A21" s="47">
        <v>10</v>
      </c>
      <c r="B21" s="163" t="s">
        <v>752</v>
      </c>
      <c r="C21" s="172">
        <v>460</v>
      </c>
      <c r="D21" s="163">
        <v>8</v>
      </c>
      <c r="E21" s="309" t="s">
        <v>171</v>
      </c>
      <c r="F21" s="162">
        <f t="shared" si="1"/>
        <v>3680</v>
      </c>
      <c r="G21" s="309">
        <v>2</v>
      </c>
      <c r="H21" s="310">
        <f t="shared" si="2"/>
        <v>920</v>
      </c>
      <c r="I21" s="309">
        <v>2</v>
      </c>
      <c r="J21" s="312">
        <f t="shared" si="5"/>
        <v>920</v>
      </c>
      <c r="K21" s="309">
        <v>2</v>
      </c>
      <c r="L21" s="312">
        <f t="shared" si="3"/>
        <v>920</v>
      </c>
      <c r="M21" s="309">
        <v>2</v>
      </c>
      <c r="N21" s="310">
        <f t="shared" si="4"/>
        <v>920</v>
      </c>
    </row>
    <row r="22" spans="1:14" x14ac:dyDescent="0.25">
      <c r="A22" s="47">
        <v>11</v>
      </c>
      <c r="B22" s="163" t="s">
        <v>753</v>
      </c>
      <c r="C22" s="172">
        <v>460</v>
      </c>
      <c r="D22" s="163">
        <v>8</v>
      </c>
      <c r="E22" s="309" t="s">
        <v>171</v>
      </c>
      <c r="F22" s="162">
        <f t="shared" si="1"/>
        <v>3680</v>
      </c>
      <c r="G22" s="309">
        <v>2</v>
      </c>
      <c r="H22" s="310">
        <f t="shared" si="2"/>
        <v>920</v>
      </c>
      <c r="I22" s="309">
        <v>2</v>
      </c>
      <c r="J22" s="312">
        <f t="shared" si="5"/>
        <v>920</v>
      </c>
      <c r="K22" s="309">
        <v>2</v>
      </c>
      <c r="L22" s="312">
        <f t="shared" si="3"/>
        <v>920</v>
      </c>
      <c r="M22" s="309">
        <v>2</v>
      </c>
      <c r="N22" s="310">
        <f t="shared" si="4"/>
        <v>920</v>
      </c>
    </row>
    <row r="23" spans="1:14" x14ac:dyDescent="0.25">
      <c r="A23" s="47">
        <v>12</v>
      </c>
      <c r="B23" s="163" t="s">
        <v>754</v>
      </c>
      <c r="C23" s="172">
        <v>460</v>
      </c>
      <c r="D23" s="163">
        <v>8</v>
      </c>
      <c r="E23" s="309" t="s">
        <v>171</v>
      </c>
      <c r="F23" s="162">
        <f t="shared" si="1"/>
        <v>3680</v>
      </c>
      <c r="G23" s="309">
        <v>2</v>
      </c>
      <c r="H23" s="310">
        <f t="shared" si="2"/>
        <v>920</v>
      </c>
      <c r="I23" s="311">
        <v>2</v>
      </c>
      <c r="J23" s="312">
        <f t="shared" si="5"/>
        <v>920</v>
      </c>
      <c r="K23" s="311">
        <v>2</v>
      </c>
      <c r="L23" s="312">
        <f t="shared" si="3"/>
        <v>920</v>
      </c>
      <c r="M23" s="309">
        <v>2</v>
      </c>
      <c r="N23" s="310">
        <f t="shared" si="4"/>
        <v>920</v>
      </c>
    </row>
    <row r="24" spans="1:14" x14ac:dyDescent="0.25">
      <c r="A24" s="47">
        <v>13</v>
      </c>
      <c r="B24" s="163" t="s">
        <v>475</v>
      </c>
      <c r="C24" s="172">
        <v>100</v>
      </c>
      <c r="D24" s="163">
        <v>4</v>
      </c>
      <c r="E24" s="309" t="s">
        <v>79</v>
      </c>
      <c r="F24" s="162">
        <f t="shared" si="1"/>
        <v>400</v>
      </c>
      <c r="G24" s="309">
        <v>2</v>
      </c>
      <c r="H24" s="310">
        <f t="shared" si="2"/>
        <v>200</v>
      </c>
      <c r="I24" s="309"/>
      <c r="J24" s="312">
        <f t="shared" si="5"/>
        <v>0</v>
      </c>
      <c r="K24" s="309">
        <v>2</v>
      </c>
      <c r="L24" s="312">
        <f t="shared" si="3"/>
        <v>200</v>
      </c>
      <c r="M24" s="309"/>
      <c r="N24" s="310">
        <f t="shared" si="4"/>
        <v>0</v>
      </c>
    </row>
    <row r="25" spans="1:14" x14ac:dyDescent="0.25">
      <c r="A25" s="47">
        <v>14</v>
      </c>
      <c r="B25" s="163" t="s">
        <v>755</v>
      </c>
      <c r="C25" s="172">
        <v>70</v>
      </c>
      <c r="D25" s="163">
        <v>16</v>
      </c>
      <c r="E25" s="309" t="s">
        <v>171</v>
      </c>
      <c r="F25" s="162">
        <f t="shared" si="1"/>
        <v>1120</v>
      </c>
      <c r="G25" s="309">
        <v>4</v>
      </c>
      <c r="H25" s="310">
        <f t="shared" si="2"/>
        <v>280</v>
      </c>
      <c r="I25" s="311">
        <v>4</v>
      </c>
      <c r="J25" s="312">
        <f t="shared" si="5"/>
        <v>280</v>
      </c>
      <c r="K25" s="311">
        <v>4</v>
      </c>
      <c r="L25" s="312">
        <f t="shared" si="3"/>
        <v>280</v>
      </c>
      <c r="M25" s="309">
        <v>4</v>
      </c>
      <c r="N25" s="310">
        <f t="shared" si="4"/>
        <v>280</v>
      </c>
    </row>
    <row r="26" spans="1:14" x14ac:dyDescent="0.25">
      <c r="A26" s="47">
        <v>15</v>
      </c>
      <c r="B26" s="246" t="s">
        <v>756</v>
      </c>
      <c r="C26" s="313">
        <v>60</v>
      </c>
      <c r="D26" s="163">
        <v>8</v>
      </c>
      <c r="E26" s="309" t="s">
        <v>79</v>
      </c>
      <c r="F26" s="162">
        <f t="shared" si="1"/>
        <v>480</v>
      </c>
      <c r="G26" s="309">
        <v>2</v>
      </c>
      <c r="H26" s="310">
        <f t="shared" si="2"/>
        <v>120</v>
      </c>
      <c r="I26" s="311">
        <v>2</v>
      </c>
      <c r="J26" s="312">
        <f t="shared" si="5"/>
        <v>120</v>
      </c>
      <c r="K26" s="311">
        <v>2</v>
      </c>
      <c r="L26" s="312">
        <f t="shared" si="3"/>
        <v>120</v>
      </c>
      <c r="M26" s="309">
        <v>2</v>
      </c>
      <c r="N26" s="310">
        <f t="shared" si="4"/>
        <v>120</v>
      </c>
    </row>
    <row r="27" spans="1:14" x14ac:dyDescent="0.25">
      <c r="A27" s="47">
        <v>16</v>
      </c>
      <c r="B27" s="163" t="s">
        <v>757</v>
      </c>
      <c r="C27" s="172">
        <v>50</v>
      </c>
      <c r="D27" s="163">
        <f t="shared" si="0"/>
        <v>2</v>
      </c>
      <c r="E27" s="309" t="s">
        <v>79</v>
      </c>
      <c r="F27" s="162">
        <f t="shared" si="1"/>
        <v>100</v>
      </c>
      <c r="G27" s="309">
        <v>1</v>
      </c>
      <c r="H27" s="310">
        <f t="shared" si="2"/>
        <v>50</v>
      </c>
      <c r="I27" s="311"/>
      <c r="J27" s="312">
        <f t="shared" si="5"/>
        <v>0</v>
      </c>
      <c r="K27" s="311">
        <v>1</v>
      </c>
      <c r="L27" s="312">
        <f t="shared" si="3"/>
        <v>50</v>
      </c>
      <c r="M27" s="309"/>
      <c r="N27" s="310">
        <f t="shared" si="4"/>
        <v>0</v>
      </c>
    </row>
    <row r="28" spans="1:14" x14ac:dyDescent="0.25">
      <c r="A28" s="47">
        <v>17</v>
      </c>
      <c r="B28" s="163" t="s">
        <v>758</v>
      </c>
      <c r="C28" s="313">
        <v>50</v>
      </c>
      <c r="D28" s="163">
        <v>10</v>
      </c>
      <c r="E28" s="309" t="s">
        <v>79</v>
      </c>
      <c r="F28" s="162">
        <f t="shared" si="1"/>
        <v>500</v>
      </c>
      <c r="G28" s="309">
        <v>4</v>
      </c>
      <c r="H28" s="310">
        <f t="shared" si="2"/>
        <v>200</v>
      </c>
      <c r="I28" s="311">
        <v>2</v>
      </c>
      <c r="J28" s="312">
        <f t="shared" si="5"/>
        <v>100</v>
      </c>
      <c r="K28" s="311">
        <v>2</v>
      </c>
      <c r="L28" s="312">
        <f t="shared" si="3"/>
        <v>100</v>
      </c>
      <c r="M28" s="309">
        <v>2</v>
      </c>
      <c r="N28" s="310">
        <f t="shared" si="4"/>
        <v>100</v>
      </c>
    </row>
    <row r="29" spans="1:14" x14ac:dyDescent="0.25">
      <c r="A29" s="47">
        <v>18</v>
      </c>
      <c r="B29" s="163" t="s">
        <v>759</v>
      </c>
      <c r="C29" s="313">
        <v>50</v>
      </c>
      <c r="D29" s="163">
        <f t="shared" si="0"/>
        <v>2</v>
      </c>
      <c r="E29" s="309" t="s">
        <v>171</v>
      </c>
      <c r="F29" s="162">
        <f t="shared" si="1"/>
        <v>100</v>
      </c>
      <c r="G29" s="309">
        <v>1</v>
      </c>
      <c r="H29" s="310">
        <f t="shared" si="2"/>
        <v>50</v>
      </c>
      <c r="I29" s="311"/>
      <c r="J29" s="312">
        <f t="shared" si="5"/>
        <v>0</v>
      </c>
      <c r="K29" s="311">
        <v>1</v>
      </c>
      <c r="L29" s="312">
        <f t="shared" si="3"/>
        <v>50</v>
      </c>
      <c r="M29" s="309"/>
      <c r="N29" s="310">
        <f t="shared" si="4"/>
        <v>0</v>
      </c>
    </row>
    <row r="30" spans="1:14" x14ac:dyDescent="0.25">
      <c r="A30" s="47">
        <v>19</v>
      </c>
      <c r="B30" s="163" t="s">
        <v>760</v>
      </c>
      <c r="C30" s="172">
        <v>85</v>
      </c>
      <c r="D30" s="163">
        <v>8</v>
      </c>
      <c r="E30" s="309" t="s">
        <v>171</v>
      </c>
      <c r="F30" s="162">
        <f t="shared" si="1"/>
        <v>680</v>
      </c>
      <c r="G30" s="309">
        <v>4</v>
      </c>
      <c r="H30" s="310">
        <f t="shared" si="2"/>
        <v>340</v>
      </c>
      <c r="I30" s="311">
        <v>4</v>
      </c>
      <c r="J30" s="312">
        <f t="shared" si="5"/>
        <v>340</v>
      </c>
      <c r="K30" s="311">
        <v>0</v>
      </c>
      <c r="L30" s="312">
        <f t="shared" si="3"/>
        <v>0</v>
      </c>
      <c r="M30" s="309"/>
      <c r="N30" s="310">
        <f t="shared" si="4"/>
        <v>0</v>
      </c>
    </row>
    <row r="31" spans="1:14" x14ac:dyDescent="0.25">
      <c r="A31" s="47">
        <v>20</v>
      </c>
      <c r="B31" s="163" t="s">
        <v>761</v>
      </c>
      <c r="C31" s="172">
        <v>100</v>
      </c>
      <c r="D31" s="163">
        <f>G31+I31+K31+M31</f>
        <v>2</v>
      </c>
      <c r="E31" s="309" t="s">
        <v>171</v>
      </c>
      <c r="F31" s="162">
        <f t="shared" si="1"/>
        <v>200</v>
      </c>
      <c r="G31" s="309">
        <v>1</v>
      </c>
      <c r="H31" s="310">
        <f t="shared" si="2"/>
        <v>100</v>
      </c>
      <c r="I31" s="311">
        <v>0</v>
      </c>
      <c r="J31" s="312">
        <f>I31*C31</f>
        <v>0</v>
      </c>
      <c r="K31" s="311">
        <v>1</v>
      </c>
      <c r="L31" s="312">
        <f t="shared" si="3"/>
        <v>100</v>
      </c>
      <c r="M31" s="309">
        <v>0</v>
      </c>
      <c r="N31" s="310">
        <f t="shared" si="4"/>
        <v>0</v>
      </c>
    </row>
    <row r="32" spans="1:14" x14ac:dyDescent="0.25">
      <c r="A32" s="47">
        <v>21</v>
      </c>
      <c r="B32" s="163" t="s">
        <v>762</v>
      </c>
      <c r="C32" s="313">
        <v>350</v>
      </c>
      <c r="D32" s="163">
        <v>4</v>
      </c>
      <c r="E32" s="309" t="s">
        <v>172</v>
      </c>
      <c r="F32" s="162">
        <f t="shared" si="1"/>
        <v>1400</v>
      </c>
      <c r="G32" s="309">
        <v>2</v>
      </c>
      <c r="H32" s="310">
        <f t="shared" si="2"/>
        <v>700</v>
      </c>
      <c r="I32" s="309">
        <v>0</v>
      </c>
      <c r="J32" s="310">
        <f>I32*C32</f>
        <v>0</v>
      </c>
      <c r="K32" s="311">
        <v>2</v>
      </c>
      <c r="L32" s="312">
        <f t="shared" si="3"/>
        <v>700</v>
      </c>
      <c r="M32" s="309">
        <v>0</v>
      </c>
      <c r="N32" s="310">
        <f t="shared" si="4"/>
        <v>0</v>
      </c>
    </row>
    <row r="33" spans="1:14" x14ac:dyDescent="0.25">
      <c r="A33" s="47">
        <v>22</v>
      </c>
      <c r="B33" s="163" t="s">
        <v>763</v>
      </c>
      <c r="C33" s="313">
        <v>25</v>
      </c>
      <c r="D33" s="163">
        <v>6</v>
      </c>
      <c r="E33" s="309" t="s">
        <v>171</v>
      </c>
      <c r="F33" s="162">
        <f t="shared" si="1"/>
        <v>200</v>
      </c>
      <c r="G33" s="309">
        <v>2</v>
      </c>
      <c r="H33" s="310">
        <f t="shared" si="2"/>
        <v>50</v>
      </c>
      <c r="I33" s="309">
        <v>2</v>
      </c>
      <c r="J33" s="310">
        <f>I33*C33</f>
        <v>50</v>
      </c>
      <c r="K33" s="311">
        <v>2</v>
      </c>
      <c r="L33" s="312">
        <f t="shared" si="3"/>
        <v>50</v>
      </c>
      <c r="M33" s="309">
        <v>2</v>
      </c>
      <c r="N33" s="310">
        <f t="shared" si="4"/>
        <v>50</v>
      </c>
    </row>
    <row r="34" spans="1:14" x14ac:dyDescent="0.25">
      <c r="A34" s="47">
        <v>23</v>
      </c>
      <c r="B34" s="246" t="s">
        <v>764</v>
      </c>
      <c r="C34" s="172">
        <v>60</v>
      </c>
      <c r="D34" s="163">
        <v>32</v>
      </c>
      <c r="E34" s="309" t="s">
        <v>79</v>
      </c>
      <c r="F34" s="162">
        <f t="shared" si="1"/>
        <v>1920</v>
      </c>
      <c r="G34" s="309">
        <v>8</v>
      </c>
      <c r="H34" s="310">
        <f t="shared" si="2"/>
        <v>480</v>
      </c>
      <c r="I34" s="309">
        <v>8</v>
      </c>
      <c r="J34" s="310">
        <f t="shared" ref="J34:J37" si="6">I34*C34</f>
        <v>480</v>
      </c>
      <c r="K34" s="309">
        <v>8</v>
      </c>
      <c r="L34" s="310">
        <f t="shared" si="3"/>
        <v>480</v>
      </c>
      <c r="M34" s="309">
        <v>8</v>
      </c>
      <c r="N34" s="310">
        <f t="shared" si="4"/>
        <v>480</v>
      </c>
    </row>
    <row r="35" spans="1:14" x14ac:dyDescent="0.25">
      <c r="A35" s="47">
        <v>24</v>
      </c>
      <c r="B35" s="163" t="s">
        <v>765</v>
      </c>
      <c r="C35" s="172">
        <v>10</v>
      </c>
      <c r="D35" s="163">
        <v>100</v>
      </c>
      <c r="E35" s="309" t="s">
        <v>171</v>
      </c>
      <c r="F35" s="162">
        <f t="shared" si="1"/>
        <v>1000</v>
      </c>
      <c r="G35" s="309">
        <v>50</v>
      </c>
      <c r="H35" s="310">
        <f t="shared" si="2"/>
        <v>500</v>
      </c>
      <c r="I35" s="309"/>
      <c r="J35" s="310">
        <f t="shared" si="6"/>
        <v>0</v>
      </c>
      <c r="K35" s="309">
        <v>50</v>
      </c>
      <c r="L35" s="310">
        <f t="shared" si="3"/>
        <v>500</v>
      </c>
      <c r="M35" s="309"/>
      <c r="N35" s="310">
        <f t="shared" si="4"/>
        <v>0</v>
      </c>
    </row>
    <row r="36" spans="1:14" x14ac:dyDescent="0.25">
      <c r="A36" s="47">
        <v>25</v>
      </c>
      <c r="B36" s="163" t="s">
        <v>766</v>
      </c>
      <c r="C36" s="313">
        <v>220</v>
      </c>
      <c r="D36" s="163">
        <v>2</v>
      </c>
      <c r="E36" s="309" t="s">
        <v>171</v>
      </c>
      <c r="F36" s="162">
        <f t="shared" si="1"/>
        <v>440</v>
      </c>
      <c r="G36" s="309">
        <v>2</v>
      </c>
      <c r="H36" s="310">
        <f t="shared" si="2"/>
        <v>440</v>
      </c>
      <c r="I36" s="309"/>
      <c r="J36" s="310">
        <f t="shared" si="6"/>
        <v>0</v>
      </c>
      <c r="K36" s="309"/>
      <c r="L36" s="310">
        <f t="shared" si="3"/>
        <v>0</v>
      </c>
      <c r="M36" s="309"/>
      <c r="N36" s="310">
        <f t="shared" si="4"/>
        <v>0</v>
      </c>
    </row>
    <row r="37" spans="1:14" x14ac:dyDescent="0.25">
      <c r="A37" s="47">
        <v>26</v>
      </c>
      <c r="B37" s="163" t="s">
        <v>609</v>
      </c>
      <c r="C37" s="172">
        <v>120</v>
      </c>
      <c r="D37" s="163">
        <v>4</v>
      </c>
      <c r="E37" s="309" t="s">
        <v>767</v>
      </c>
      <c r="F37" s="162">
        <f t="shared" si="1"/>
        <v>480</v>
      </c>
      <c r="G37" s="309">
        <v>2</v>
      </c>
      <c r="H37" s="310">
        <f t="shared" si="2"/>
        <v>240</v>
      </c>
      <c r="I37" s="309"/>
      <c r="J37" s="310">
        <f t="shared" si="6"/>
        <v>0</v>
      </c>
      <c r="K37" s="309">
        <v>2</v>
      </c>
      <c r="L37" s="310">
        <f t="shared" si="3"/>
        <v>240</v>
      </c>
      <c r="M37" s="309"/>
      <c r="N37" s="310">
        <f t="shared" si="4"/>
        <v>0</v>
      </c>
    </row>
    <row r="38" spans="1:14" x14ac:dyDescent="0.25">
      <c r="A38" s="47">
        <v>27</v>
      </c>
      <c r="B38" s="238" t="s">
        <v>768</v>
      </c>
      <c r="C38" s="314">
        <v>550</v>
      </c>
      <c r="D38" s="163">
        <f t="shared" ref="D38" si="7">G38+I38+K38+M38</f>
        <v>2</v>
      </c>
      <c r="E38" s="315" t="s">
        <v>171</v>
      </c>
      <c r="F38" s="162">
        <f t="shared" si="1"/>
        <v>1100</v>
      </c>
      <c r="G38" s="309">
        <v>1</v>
      </c>
      <c r="H38" s="310">
        <f>G38*C38</f>
        <v>550</v>
      </c>
      <c r="I38" s="309"/>
      <c r="J38" s="310">
        <f>I38*C38</f>
        <v>0</v>
      </c>
      <c r="K38" s="309">
        <v>1</v>
      </c>
      <c r="L38" s="310">
        <f t="shared" si="3"/>
        <v>550</v>
      </c>
      <c r="M38" s="309"/>
      <c r="N38" s="310">
        <f t="shared" si="4"/>
        <v>0</v>
      </c>
    </row>
    <row r="39" spans="1:14" x14ac:dyDescent="0.25">
      <c r="A39" s="47">
        <v>28</v>
      </c>
      <c r="B39" s="163" t="s">
        <v>769</v>
      </c>
      <c r="C39" s="316">
        <v>80</v>
      </c>
      <c r="D39" s="163">
        <v>8</v>
      </c>
      <c r="E39" s="315" t="s">
        <v>171</v>
      </c>
      <c r="F39" s="162">
        <f t="shared" si="1"/>
        <v>640</v>
      </c>
      <c r="G39" s="309">
        <v>4</v>
      </c>
      <c r="H39" s="310">
        <f>G39*C39</f>
        <v>320</v>
      </c>
      <c r="I39" s="309"/>
      <c r="J39" s="310">
        <f>I39*C39</f>
        <v>0</v>
      </c>
      <c r="K39" s="309">
        <v>4</v>
      </c>
      <c r="L39" s="310">
        <f t="shared" si="3"/>
        <v>320</v>
      </c>
      <c r="M39" s="309"/>
      <c r="N39" s="310">
        <f t="shared" si="4"/>
        <v>0</v>
      </c>
    </row>
    <row r="40" spans="1:14" x14ac:dyDescent="0.25">
      <c r="A40" s="47">
        <v>29</v>
      </c>
      <c r="B40" s="238" t="s">
        <v>770</v>
      </c>
      <c r="C40" s="314">
        <v>160</v>
      </c>
      <c r="D40" s="163">
        <v>7</v>
      </c>
      <c r="E40" s="315" t="s">
        <v>73</v>
      </c>
      <c r="F40" s="162">
        <f t="shared" si="1"/>
        <v>1120</v>
      </c>
      <c r="G40" s="315">
        <v>7</v>
      </c>
      <c r="H40" s="310">
        <f t="shared" ref="H40:H42" si="8">G40*C40</f>
        <v>1120</v>
      </c>
      <c r="I40" s="315"/>
      <c r="J40" s="310">
        <f t="shared" ref="J40:J41" si="9">I40*C40</f>
        <v>0</v>
      </c>
      <c r="K40" s="315"/>
      <c r="L40" s="310">
        <f t="shared" si="3"/>
        <v>0</v>
      </c>
      <c r="M40" s="315"/>
      <c r="N40" s="310">
        <f t="shared" si="4"/>
        <v>0</v>
      </c>
    </row>
    <row r="41" spans="1:14" x14ac:dyDescent="0.25">
      <c r="A41" s="47">
        <v>30</v>
      </c>
      <c r="B41" s="163" t="s">
        <v>771</v>
      </c>
      <c r="C41" s="314">
        <v>1000</v>
      </c>
      <c r="D41" s="163">
        <v>1</v>
      </c>
      <c r="E41" s="315" t="s">
        <v>171</v>
      </c>
      <c r="F41" s="162">
        <f t="shared" si="1"/>
        <v>1000</v>
      </c>
      <c r="G41" s="315">
        <v>1</v>
      </c>
      <c r="H41" s="310">
        <f t="shared" si="8"/>
        <v>1000</v>
      </c>
      <c r="I41" s="315"/>
      <c r="J41" s="310">
        <f t="shared" si="9"/>
        <v>0</v>
      </c>
      <c r="K41" s="315"/>
      <c r="L41" s="310">
        <f t="shared" si="3"/>
        <v>0</v>
      </c>
      <c r="M41" s="315"/>
      <c r="N41" s="310">
        <f t="shared" si="4"/>
        <v>0</v>
      </c>
    </row>
    <row r="42" spans="1:14" x14ac:dyDescent="0.25">
      <c r="A42" s="47">
        <v>31</v>
      </c>
      <c r="B42" s="163" t="s">
        <v>772</v>
      </c>
      <c r="C42" s="314">
        <v>8850</v>
      </c>
      <c r="D42" s="163">
        <v>4</v>
      </c>
      <c r="E42" s="315" t="s">
        <v>72</v>
      </c>
      <c r="F42" s="162">
        <f t="shared" si="1"/>
        <v>35400</v>
      </c>
      <c r="G42" s="315">
        <v>4</v>
      </c>
      <c r="H42" s="310">
        <f t="shared" si="8"/>
        <v>35400</v>
      </c>
      <c r="I42" s="315"/>
      <c r="J42" s="310"/>
      <c r="K42" s="315"/>
      <c r="L42" s="310"/>
      <c r="M42" s="315"/>
      <c r="N42" s="310"/>
    </row>
    <row r="43" spans="1:14" x14ac:dyDescent="0.25">
      <c r="A43" s="47">
        <v>32</v>
      </c>
      <c r="B43" s="163" t="s">
        <v>773</v>
      </c>
      <c r="C43" s="314">
        <v>50</v>
      </c>
      <c r="D43" s="163">
        <v>5</v>
      </c>
      <c r="E43" s="315" t="s">
        <v>171</v>
      </c>
      <c r="F43" s="162">
        <f>H43+J43+L43+N43</f>
        <v>250</v>
      </c>
      <c r="G43" s="315">
        <v>5</v>
      </c>
      <c r="H43" s="310">
        <f>G43*C43</f>
        <v>250</v>
      </c>
      <c r="I43" s="315"/>
      <c r="J43" s="310">
        <f>I43*C43</f>
        <v>0</v>
      </c>
      <c r="K43" s="315"/>
      <c r="L43" s="310">
        <f>K43*C43</f>
        <v>0</v>
      </c>
      <c r="M43" s="315"/>
      <c r="N43" s="310">
        <f>M43*C43</f>
        <v>0</v>
      </c>
    </row>
    <row r="44" spans="1:14" x14ac:dyDescent="0.25">
      <c r="A44" s="44" t="s">
        <v>19</v>
      </c>
      <c r="B44" s="48"/>
      <c r="C44" s="48"/>
      <c r="D44" s="48"/>
      <c r="E44" s="48"/>
      <c r="F44" s="50">
        <f>SUM(F12:F43)</f>
        <v>135505</v>
      </c>
      <c r="G44" s="48"/>
      <c r="H44" s="50">
        <f>SUM(H12:H43)</f>
        <v>64595</v>
      </c>
      <c r="I44" s="48"/>
      <c r="J44" s="50">
        <f>SUM(J12:J43)</f>
        <v>22960</v>
      </c>
      <c r="K44" s="48"/>
      <c r="L44" s="50">
        <f>SUM(L12:L43)</f>
        <v>25330</v>
      </c>
      <c r="M44" s="48"/>
      <c r="N44" s="50">
        <f>SUM(N12:N43)</f>
        <v>22620</v>
      </c>
    </row>
    <row r="45" spans="1:14" s="8" customForma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s="8" customFormat="1" x14ac:dyDescent="0.25">
      <c r="A46" s="20" t="s">
        <v>27</v>
      </c>
      <c r="B46" s="6"/>
      <c r="C46" s="6"/>
      <c r="D46" s="6"/>
      <c r="E46" s="6"/>
      <c r="F46" s="6"/>
      <c r="G46" s="6"/>
      <c r="H46" s="7"/>
      <c r="I46" s="7"/>
      <c r="J46" s="7"/>
      <c r="K46" s="7"/>
      <c r="L46" s="7"/>
    </row>
    <row r="47" spans="1:14" s="8" customFormat="1" ht="14.45" customHeight="1" x14ac:dyDescent="0.25">
      <c r="B47" s="7"/>
      <c r="C47" s="7"/>
      <c r="D47" s="7"/>
      <c r="E47" s="7"/>
      <c r="F47" s="7"/>
      <c r="G47" s="7"/>
      <c r="H47" s="15"/>
      <c r="I47" s="7"/>
      <c r="K47"/>
      <c r="L47"/>
      <c r="M47"/>
    </row>
    <row r="48" spans="1:14" s="8" customFormat="1" ht="14.45" customHeight="1" x14ac:dyDescent="0.25">
      <c r="B48" s="7"/>
      <c r="C48" s="7"/>
      <c r="D48" s="7"/>
      <c r="E48" s="7"/>
      <c r="F48" s="7"/>
      <c r="G48" s="7"/>
      <c r="H48" s="15"/>
      <c r="I48" s="7"/>
      <c r="K48"/>
      <c r="L48"/>
      <c r="M48"/>
    </row>
    <row r="49" spans="1:13" s="8" customFormat="1" ht="14.45" customHeight="1" x14ac:dyDescent="0.25">
      <c r="A49" s="226" t="s">
        <v>1258</v>
      </c>
      <c r="B49" s="226"/>
      <c r="C49" s="226"/>
      <c r="D49" s="7"/>
      <c r="E49" s="7"/>
      <c r="F49" s="7"/>
      <c r="G49" s="7"/>
      <c r="H49" s="15"/>
      <c r="I49" s="7"/>
      <c r="K49"/>
      <c r="L49"/>
      <c r="M49"/>
    </row>
    <row r="50" spans="1:13" s="8" customFormat="1" x14ac:dyDescent="0.25">
      <c r="A50" s="227" t="s">
        <v>28</v>
      </c>
      <c r="B50" s="227"/>
      <c r="C50" s="227"/>
      <c r="D50" s="7"/>
      <c r="H50" s="7"/>
      <c r="K50"/>
      <c r="L50"/>
      <c r="M50"/>
    </row>
    <row r="51" spans="1:13" s="8" customFormat="1" x14ac:dyDescent="0.25">
      <c r="B51" s="7"/>
      <c r="C51" s="7"/>
      <c r="D51" s="7"/>
      <c r="H51" s="7"/>
      <c r="K51"/>
      <c r="L51"/>
      <c r="M51"/>
    </row>
    <row r="52" spans="1:13" s="8" customFormat="1" x14ac:dyDescent="0.25"/>
  </sheetData>
  <sheetProtection password="C1B6" sheet="1" objects="1" scenarios="1"/>
  <mergeCells count="22">
    <mergeCell ref="K7:N7"/>
    <mergeCell ref="G3:H3"/>
    <mergeCell ref="G4:H4"/>
    <mergeCell ref="A6:D6"/>
    <mergeCell ref="A7:E7"/>
    <mergeCell ref="F7:J7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49:C49"/>
    <mergeCell ref="A50:C50"/>
    <mergeCell ref="A8:E8"/>
    <mergeCell ref="G8:H8"/>
    <mergeCell ref="I8:J8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view="pageBreakPreview" zoomScaleNormal="100" zoomScaleSheetLayoutView="100" workbookViewId="0">
      <selection activeCell="B10" sqref="B10"/>
    </sheetView>
  </sheetViews>
  <sheetFormatPr defaultRowHeight="15" x14ac:dyDescent="0.25"/>
  <cols>
    <col min="1" max="1" width="43" customWidth="1"/>
    <col min="2" max="2" width="44.85546875" customWidth="1"/>
    <col min="3" max="3" width="24.42578125" customWidth="1"/>
  </cols>
  <sheetData>
    <row r="1" spans="1:3" x14ac:dyDescent="0.25">
      <c r="A1" s="9" t="s">
        <v>21</v>
      </c>
    </row>
    <row r="2" spans="1:3" x14ac:dyDescent="0.25">
      <c r="A2" s="228" t="s">
        <v>20</v>
      </c>
      <c r="B2" s="228"/>
      <c r="C2" s="228"/>
    </row>
    <row r="3" spans="1:3" x14ac:dyDescent="0.25">
      <c r="A3" s="228"/>
      <c r="B3" s="228"/>
      <c r="C3" s="228"/>
    </row>
    <row r="4" spans="1:3" x14ac:dyDescent="0.25">
      <c r="A4" s="10" t="s">
        <v>22</v>
      </c>
      <c r="B4" s="10" t="s">
        <v>23</v>
      </c>
      <c r="C4" s="11" t="s">
        <v>11</v>
      </c>
    </row>
    <row r="5" spans="1:3" ht="15" customHeight="1" x14ac:dyDescent="0.25">
      <c r="A5" s="4" t="s">
        <v>299</v>
      </c>
      <c r="B5" s="4" t="s">
        <v>313</v>
      </c>
      <c r="C5" s="43">
        <v>1261950</v>
      </c>
    </row>
    <row r="6" spans="1:3" ht="15" customHeight="1" x14ac:dyDescent="0.25">
      <c r="A6" s="4" t="s">
        <v>302</v>
      </c>
      <c r="B6" s="4" t="s">
        <v>314</v>
      </c>
      <c r="C6" s="43">
        <v>750000</v>
      </c>
    </row>
    <row r="7" spans="1:3" ht="15" customHeight="1" x14ac:dyDescent="0.25">
      <c r="A7" s="4" t="s">
        <v>300</v>
      </c>
      <c r="B7" s="4" t="s">
        <v>315</v>
      </c>
      <c r="C7" s="43">
        <v>264857</v>
      </c>
    </row>
    <row r="8" spans="1:3" ht="15" customHeight="1" x14ac:dyDescent="0.25">
      <c r="A8" s="4" t="s">
        <v>301</v>
      </c>
      <c r="B8" s="4" t="s">
        <v>316</v>
      </c>
      <c r="C8" s="43">
        <v>154752</v>
      </c>
    </row>
    <row r="9" spans="1:3" ht="15" customHeight="1" x14ac:dyDescent="0.25">
      <c r="A9" s="4" t="s">
        <v>303</v>
      </c>
      <c r="B9" s="4" t="s">
        <v>317</v>
      </c>
      <c r="C9" s="43">
        <v>69980</v>
      </c>
    </row>
    <row r="10" spans="1:3" ht="15" customHeight="1" x14ac:dyDescent="0.25">
      <c r="A10" s="4" t="s">
        <v>304</v>
      </c>
      <c r="B10" s="4" t="s">
        <v>318</v>
      </c>
      <c r="C10" s="43">
        <v>430811</v>
      </c>
    </row>
    <row r="11" spans="1:3" ht="15" customHeight="1" x14ac:dyDescent="0.25">
      <c r="A11" s="4" t="s">
        <v>305</v>
      </c>
      <c r="B11" s="4" t="s">
        <v>319</v>
      </c>
      <c r="C11" s="43">
        <v>669983.07000000007</v>
      </c>
    </row>
    <row r="12" spans="1:3" ht="15" customHeight="1" x14ac:dyDescent="0.25">
      <c r="A12" s="4" t="s">
        <v>306</v>
      </c>
      <c r="B12" s="4" t="s">
        <v>320</v>
      </c>
      <c r="C12" s="43">
        <v>199940</v>
      </c>
    </row>
    <row r="13" spans="1:3" ht="15" customHeight="1" x14ac:dyDescent="0.25">
      <c r="A13" s="4" t="s">
        <v>307</v>
      </c>
      <c r="B13" s="4" t="s">
        <v>321</v>
      </c>
      <c r="C13" s="43">
        <v>78708</v>
      </c>
    </row>
    <row r="14" spans="1:3" ht="15" customHeight="1" x14ac:dyDescent="0.25">
      <c r="A14" s="4" t="s">
        <v>308</v>
      </c>
      <c r="B14" s="4" t="s">
        <v>322</v>
      </c>
      <c r="C14" s="43">
        <v>855534.91</v>
      </c>
    </row>
    <row r="15" spans="1:3" ht="15" customHeight="1" x14ac:dyDescent="0.25">
      <c r="A15" s="4" t="s">
        <v>309</v>
      </c>
      <c r="B15" s="4" t="s">
        <v>323</v>
      </c>
      <c r="C15" s="43">
        <v>169999.11</v>
      </c>
    </row>
    <row r="16" spans="1:3" ht="15" customHeight="1" x14ac:dyDescent="0.25">
      <c r="A16" s="4" t="s">
        <v>310</v>
      </c>
      <c r="B16" s="4" t="s">
        <v>324</v>
      </c>
      <c r="C16" s="43">
        <v>836003</v>
      </c>
    </row>
    <row r="17" spans="1:3" ht="15" customHeight="1" x14ac:dyDescent="0.25">
      <c r="A17" s="4" t="s">
        <v>311</v>
      </c>
      <c r="B17" s="4" t="s">
        <v>325</v>
      </c>
      <c r="C17" s="43">
        <v>329882.08999999997</v>
      </c>
    </row>
    <row r="18" spans="1:3" ht="15" customHeight="1" x14ac:dyDescent="0.25">
      <c r="A18" s="4" t="s">
        <v>312</v>
      </c>
      <c r="B18" s="4" t="s">
        <v>371</v>
      </c>
      <c r="C18" s="43">
        <v>670660</v>
      </c>
    </row>
    <row r="19" spans="1:3" ht="15" customHeight="1" x14ac:dyDescent="0.25">
      <c r="A19" s="4" t="s">
        <v>326</v>
      </c>
      <c r="B19" s="4" t="s">
        <v>327</v>
      </c>
      <c r="C19" s="43">
        <v>61330</v>
      </c>
    </row>
    <row r="20" spans="1:3" ht="15" customHeight="1" x14ac:dyDescent="0.25">
      <c r="A20" s="4" t="s">
        <v>328</v>
      </c>
      <c r="B20" s="4" t="s">
        <v>1257</v>
      </c>
      <c r="C20" s="43">
        <v>135505</v>
      </c>
    </row>
    <row r="21" spans="1:3" ht="15" customHeight="1" x14ac:dyDescent="0.25">
      <c r="A21" s="4" t="s">
        <v>329</v>
      </c>
      <c r="B21" s="4" t="s">
        <v>1084</v>
      </c>
      <c r="C21" s="43">
        <v>124500</v>
      </c>
    </row>
    <row r="22" spans="1:3" ht="15" customHeight="1" x14ac:dyDescent="0.25">
      <c r="A22" s="4"/>
      <c r="B22" s="4"/>
      <c r="C22" s="43"/>
    </row>
    <row r="23" spans="1:3" ht="15" customHeight="1" x14ac:dyDescent="0.25">
      <c r="A23" s="4"/>
      <c r="B23" s="4"/>
      <c r="C23" s="43"/>
    </row>
    <row r="24" spans="1:3" ht="15" customHeight="1" x14ac:dyDescent="0.25">
      <c r="A24" s="4"/>
      <c r="B24" s="4"/>
      <c r="C24" s="43"/>
    </row>
    <row r="25" spans="1:3" ht="15" customHeight="1" x14ac:dyDescent="0.25">
      <c r="A25" s="4"/>
      <c r="B25" s="4"/>
      <c r="C25" s="4"/>
    </row>
    <row r="26" spans="1:3" x14ac:dyDescent="0.25">
      <c r="A26" s="4"/>
      <c r="B26" s="4"/>
      <c r="C26" s="4"/>
    </row>
    <row r="28" spans="1:3" x14ac:dyDescent="0.25">
      <c r="A28" t="s">
        <v>29</v>
      </c>
      <c r="B28" s="52" t="s">
        <v>30</v>
      </c>
    </row>
    <row r="30" spans="1:3" x14ac:dyDescent="0.25">
      <c r="A30" t="s">
        <v>265</v>
      </c>
      <c r="B30" s="229" t="s">
        <v>384</v>
      </c>
      <c r="C30" s="229"/>
    </row>
    <row r="31" spans="1:3" x14ac:dyDescent="0.25">
      <c r="A31" s="8" t="s">
        <v>31</v>
      </c>
      <c r="B31" s="21" t="s">
        <v>32</v>
      </c>
    </row>
  </sheetData>
  <sheetProtection password="C1B6" sheet="1" objects="1" scenarios="1"/>
  <mergeCells count="2">
    <mergeCell ref="A2:C3"/>
    <mergeCell ref="B30:C30"/>
  </mergeCells>
  <pageMargins left="0.70866141732283472" right="0.70866141732283472" top="0" bottom="0" header="0.31496062992125984" footer="0.31496062992125984"/>
  <pageSetup paperSize="10000" scale="10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zoomScaleNormal="100" zoomScaleSheetLayoutView="100" workbookViewId="0">
      <selection activeCell="F129" sqref="F129"/>
    </sheetView>
  </sheetViews>
  <sheetFormatPr defaultRowHeight="15" x14ac:dyDescent="0.25"/>
  <cols>
    <col min="1" max="1" width="10.5703125" customWidth="1"/>
    <col min="2" max="2" width="29.2851562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5" x14ac:dyDescent="0.25">
      <c r="A1" s="16" t="s">
        <v>24</v>
      </c>
      <c r="B1" s="13"/>
      <c r="C1" s="13"/>
    </row>
    <row r="2" spans="1:15" x14ac:dyDescent="0.25">
      <c r="A2" s="16"/>
      <c r="B2" s="13"/>
      <c r="C2" s="13"/>
    </row>
    <row r="3" spans="1:15" x14ac:dyDescent="0.25">
      <c r="G3" s="208" t="s">
        <v>0</v>
      </c>
      <c r="H3" s="208"/>
    </row>
    <row r="4" spans="1:15" x14ac:dyDescent="0.25">
      <c r="G4" s="209" t="s">
        <v>396</v>
      </c>
      <c r="H4" s="209"/>
    </row>
    <row r="6" spans="1:15" ht="14.45" customHeight="1" x14ac:dyDescent="0.25">
      <c r="A6" s="210" t="s">
        <v>244</v>
      </c>
      <c r="B6" s="210"/>
      <c r="C6" s="210"/>
      <c r="D6" s="210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211" t="s">
        <v>1</v>
      </c>
      <c r="B7" s="211"/>
      <c r="C7" s="211"/>
      <c r="D7" s="211"/>
      <c r="E7" s="211"/>
      <c r="F7" s="212" t="s">
        <v>2</v>
      </c>
      <c r="G7" s="212"/>
      <c r="H7" s="212"/>
      <c r="I7" s="212"/>
      <c r="J7" s="212"/>
      <c r="K7" s="206" t="s">
        <v>26</v>
      </c>
      <c r="L7" s="206"/>
      <c r="M7" s="206"/>
      <c r="N7" s="206"/>
    </row>
    <row r="8" spans="1:15" x14ac:dyDescent="0.25">
      <c r="A8" s="213" t="s">
        <v>297</v>
      </c>
      <c r="B8" s="213"/>
      <c r="C8" s="213"/>
      <c r="D8" s="213"/>
      <c r="E8" s="213"/>
      <c r="F8" s="17" t="s">
        <v>3</v>
      </c>
      <c r="G8" s="212" t="s">
        <v>4</v>
      </c>
      <c r="H8" s="212"/>
      <c r="I8" s="212" t="s">
        <v>5</v>
      </c>
      <c r="J8" s="212"/>
      <c r="K8" s="213" t="s">
        <v>6</v>
      </c>
      <c r="L8" s="213"/>
      <c r="M8" s="213"/>
      <c r="N8" s="213"/>
    </row>
    <row r="9" spans="1:15" x14ac:dyDescent="0.25">
      <c r="A9" s="214" t="s">
        <v>7</v>
      </c>
      <c r="B9" s="214" t="s">
        <v>8</v>
      </c>
      <c r="C9" s="214" t="s">
        <v>9</v>
      </c>
      <c r="D9" s="215" t="s">
        <v>10</v>
      </c>
      <c r="E9" s="216"/>
      <c r="F9" s="214" t="s">
        <v>11</v>
      </c>
      <c r="G9" s="212" t="s">
        <v>12</v>
      </c>
      <c r="H9" s="212"/>
      <c r="I9" s="212"/>
      <c r="J9" s="212"/>
      <c r="K9" s="212"/>
      <c r="L9" s="212"/>
      <c r="M9" s="212"/>
      <c r="N9" s="212"/>
    </row>
    <row r="10" spans="1:15" x14ac:dyDescent="0.25">
      <c r="A10" s="214"/>
      <c r="B10" s="214"/>
      <c r="C10" s="214"/>
      <c r="D10" s="217"/>
      <c r="E10" s="218"/>
      <c r="F10" s="214"/>
      <c r="G10" s="214" t="s">
        <v>13</v>
      </c>
      <c r="H10" s="214"/>
      <c r="I10" s="214" t="s">
        <v>14</v>
      </c>
      <c r="J10" s="214"/>
      <c r="K10" s="220" t="s">
        <v>15</v>
      </c>
      <c r="L10" s="220"/>
      <c r="M10" s="212" t="s">
        <v>16</v>
      </c>
      <c r="N10" s="212"/>
    </row>
    <row r="11" spans="1:15" x14ac:dyDescent="0.25">
      <c r="A11" s="214"/>
      <c r="B11" s="214"/>
      <c r="C11" s="214"/>
      <c r="D11" s="18" t="s">
        <v>25</v>
      </c>
      <c r="E11" s="18" t="s">
        <v>8</v>
      </c>
      <c r="F11" s="214"/>
      <c r="G11" s="17" t="s">
        <v>17</v>
      </c>
      <c r="H11" s="18" t="s">
        <v>18</v>
      </c>
      <c r="I11" s="18" t="s">
        <v>17</v>
      </c>
      <c r="J11" s="18" t="s">
        <v>18</v>
      </c>
      <c r="K11" s="18" t="s">
        <v>17</v>
      </c>
      <c r="L11" s="18" t="s">
        <v>18</v>
      </c>
      <c r="M11" s="18" t="s">
        <v>17</v>
      </c>
      <c r="N11" s="18" t="s">
        <v>18</v>
      </c>
    </row>
    <row r="12" spans="1:15" x14ac:dyDescent="0.25">
      <c r="A12" s="231">
        <v>1</v>
      </c>
      <c r="B12" s="163" t="s">
        <v>638</v>
      </c>
      <c r="C12" s="162">
        <f>F12/D12</f>
        <v>550</v>
      </c>
      <c r="D12" s="232">
        <v>15</v>
      </c>
      <c r="E12" s="233" t="s">
        <v>72</v>
      </c>
      <c r="F12" s="234">
        <v>8250</v>
      </c>
      <c r="G12" s="163"/>
      <c r="H12" s="162"/>
      <c r="I12" s="163"/>
      <c r="J12" s="163"/>
      <c r="K12" s="48"/>
      <c r="L12" s="50"/>
      <c r="M12" s="119"/>
      <c r="N12" s="119"/>
      <c r="O12" s="118"/>
    </row>
    <row r="13" spans="1:15" x14ac:dyDescent="0.25">
      <c r="A13" s="231">
        <v>2</v>
      </c>
      <c r="B13" s="163" t="s">
        <v>639</v>
      </c>
      <c r="C13" s="162">
        <f t="shared" ref="C13:C76" si="0">F13/D13</f>
        <v>120</v>
      </c>
      <c r="D13" s="232">
        <v>194</v>
      </c>
      <c r="E13" s="233" t="s">
        <v>741</v>
      </c>
      <c r="F13" s="234">
        <v>23280</v>
      </c>
      <c r="G13" s="163"/>
      <c r="H13" s="162"/>
      <c r="I13" s="163"/>
      <c r="J13" s="163"/>
      <c r="K13" s="48"/>
      <c r="L13" s="50"/>
      <c r="M13" s="119"/>
      <c r="N13" s="119"/>
      <c r="O13" s="118"/>
    </row>
    <row r="14" spans="1:15" x14ac:dyDescent="0.25">
      <c r="A14" s="231">
        <v>3</v>
      </c>
      <c r="B14" s="163" t="s">
        <v>640</v>
      </c>
      <c r="C14" s="162">
        <f t="shared" si="0"/>
        <v>231.57894736842104</v>
      </c>
      <c r="D14" s="232">
        <v>380</v>
      </c>
      <c r="E14" s="233" t="s">
        <v>76</v>
      </c>
      <c r="F14" s="234">
        <v>88000</v>
      </c>
      <c r="G14" s="163"/>
      <c r="H14" s="162"/>
      <c r="I14" s="163"/>
      <c r="J14" s="163"/>
      <c r="K14" s="48"/>
      <c r="L14" s="50"/>
      <c r="M14" s="119"/>
      <c r="N14" s="119"/>
      <c r="O14" s="118"/>
    </row>
    <row r="15" spans="1:15" x14ac:dyDescent="0.25">
      <c r="A15" s="231">
        <v>4</v>
      </c>
      <c r="B15" s="163" t="s">
        <v>641</v>
      </c>
      <c r="C15" s="162">
        <f t="shared" si="0"/>
        <v>200</v>
      </c>
      <c r="D15" s="232">
        <v>200</v>
      </c>
      <c r="E15" s="233" t="s">
        <v>76</v>
      </c>
      <c r="F15" s="234">
        <v>40000</v>
      </c>
      <c r="G15" s="163"/>
      <c r="H15" s="162"/>
      <c r="I15" s="163"/>
      <c r="J15" s="163"/>
      <c r="K15" s="48"/>
      <c r="L15" s="50"/>
      <c r="M15" s="119"/>
      <c r="N15" s="119"/>
      <c r="O15" s="118"/>
    </row>
    <row r="16" spans="1:15" x14ac:dyDescent="0.25">
      <c r="A16" s="231">
        <v>5</v>
      </c>
      <c r="B16" s="163" t="s">
        <v>642</v>
      </c>
      <c r="C16" s="162">
        <f t="shared" si="0"/>
        <v>37</v>
      </c>
      <c r="D16" s="232">
        <v>10</v>
      </c>
      <c r="E16" s="233" t="s">
        <v>238</v>
      </c>
      <c r="F16" s="234">
        <v>370</v>
      </c>
      <c r="G16" s="163"/>
      <c r="H16" s="162"/>
      <c r="I16" s="163"/>
      <c r="J16" s="163"/>
      <c r="K16" s="48"/>
      <c r="L16" s="50"/>
      <c r="M16" s="119"/>
      <c r="N16" s="119"/>
      <c r="O16" s="118"/>
    </row>
    <row r="17" spans="1:15" x14ac:dyDescent="0.25">
      <c r="A17" s="231">
        <v>6</v>
      </c>
      <c r="B17" s="163" t="s">
        <v>643</v>
      </c>
      <c r="C17" s="162">
        <f t="shared" si="0"/>
        <v>40</v>
      </c>
      <c r="D17" s="232">
        <v>5</v>
      </c>
      <c r="E17" s="233" t="s">
        <v>72</v>
      </c>
      <c r="F17" s="234">
        <v>200</v>
      </c>
      <c r="G17" s="163"/>
      <c r="H17" s="162"/>
      <c r="I17" s="163"/>
      <c r="J17" s="163"/>
      <c r="K17" s="48"/>
      <c r="L17" s="50"/>
      <c r="M17" s="119"/>
      <c r="N17" s="119"/>
      <c r="O17" s="118"/>
    </row>
    <row r="18" spans="1:15" x14ac:dyDescent="0.25">
      <c r="A18" s="231">
        <v>7</v>
      </c>
      <c r="B18" s="235" t="s">
        <v>644</v>
      </c>
      <c r="C18" s="162">
        <f t="shared" si="0"/>
        <v>7</v>
      </c>
      <c r="D18" s="236">
        <v>400</v>
      </c>
      <c r="E18" s="233" t="s">
        <v>245</v>
      </c>
      <c r="F18" s="237">
        <v>2800</v>
      </c>
      <c r="G18" s="163"/>
      <c r="H18" s="162"/>
      <c r="I18" s="163"/>
      <c r="J18" s="163"/>
      <c r="K18" s="48"/>
      <c r="L18" s="50"/>
      <c r="M18" s="119"/>
      <c r="N18" s="119"/>
      <c r="O18" s="118"/>
    </row>
    <row r="19" spans="1:15" x14ac:dyDescent="0.25">
      <c r="A19" s="231">
        <v>8</v>
      </c>
      <c r="B19" s="163" t="s">
        <v>645</v>
      </c>
      <c r="C19" s="162">
        <f t="shared" si="0"/>
        <v>7.5</v>
      </c>
      <c r="D19" s="232">
        <v>400</v>
      </c>
      <c r="E19" s="233" t="s">
        <v>245</v>
      </c>
      <c r="F19" s="234">
        <v>3000</v>
      </c>
      <c r="G19" s="163"/>
      <c r="H19" s="162"/>
      <c r="I19" s="163"/>
      <c r="J19" s="163"/>
      <c r="K19" s="48"/>
      <c r="L19" s="50"/>
      <c r="M19" s="119"/>
      <c r="N19" s="119"/>
      <c r="O19" s="118"/>
    </row>
    <row r="20" spans="1:15" x14ac:dyDescent="0.25">
      <c r="A20" s="231">
        <v>9</v>
      </c>
      <c r="B20" s="163" t="s">
        <v>646</v>
      </c>
      <c r="C20" s="162">
        <f t="shared" si="0"/>
        <v>800</v>
      </c>
      <c r="D20" s="232">
        <v>1</v>
      </c>
      <c r="E20" s="233" t="s">
        <v>79</v>
      </c>
      <c r="F20" s="234">
        <v>800</v>
      </c>
      <c r="G20" s="163"/>
      <c r="H20" s="162"/>
      <c r="I20" s="163"/>
      <c r="J20" s="163"/>
      <c r="K20" s="48"/>
      <c r="L20" s="50"/>
      <c r="M20" s="119"/>
      <c r="N20" s="119"/>
      <c r="O20" s="118"/>
    </row>
    <row r="21" spans="1:15" x14ac:dyDescent="0.25">
      <c r="A21" s="231">
        <v>10</v>
      </c>
      <c r="B21" s="163" t="s">
        <v>83</v>
      </c>
      <c r="C21" s="162">
        <f t="shared" si="0"/>
        <v>50</v>
      </c>
      <c r="D21" s="232">
        <v>60</v>
      </c>
      <c r="E21" s="233" t="s">
        <v>72</v>
      </c>
      <c r="F21" s="234">
        <v>3000</v>
      </c>
      <c r="G21" s="163"/>
      <c r="H21" s="162"/>
      <c r="I21" s="163"/>
      <c r="J21" s="163"/>
      <c r="K21" s="48"/>
      <c r="L21" s="50"/>
      <c r="M21" s="119"/>
      <c r="N21" s="119"/>
      <c r="O21" s="118"/>
    </row>
    <row r="22" spans="1:15" x14ac:dyDescent="0.25">
      <c r="A22" s="231">
        <v>11</v>
      </c>
      <c r="B22" s="163" t="s">
        <v>234</v>
      </c>
      <c r="C22" s="162">
        <f t="shared" si="0"/>
        <v>25</v>
      </c>
      <c r="D22" s="232">
        <v>50</v>
      </c>
      <c r="E22" s="233" t="s">
        <v>483</v>
      </c>
      <c r="F22" s="234">
        <v>1250</v>
      </c>
      <c r="G22" s="163"/>
      <c r="H22" s="162"/>
      <c r="I22" s="163"/>
      <c r="J22" s="163"/>
      <c r="K22" s="48"/>
      <c r="L22" s="50"/>
      <c r="M22" s="119"/>
      <c r="N22" s="119"/>
      <c r="O22" s="118"/>
    </row>
    <row r="23" spans="1:15" x14ac:dyDescent="0.25">
      <c r="A23" s="231">
        <v>12</v>
      </c>
      <c r="B23" s="163" t="s">
        <v>647</v>
      </c>
      <c r="C23" s="162">
        <f t="shared" si="0"/>
        <v>50</v>
      </c>
      <c r="D23" s="232">
        <v>15</v>
      </c>
      <c r="E23" s="233" t="s">
        <v>72</v>
      </c>
      <c r="F23" s="234">
        <v>750</v>
      </c>
      <c r="G23" s="163"/>
      <c r="H23" s="162"/>
      <c r="I23" s="163"/>
      <c r="J23" s="163"/>
      <c r="K23" s="48"/>
      <c r="L23" s="50"/>
      <c r="M23" s="119"/>
      <c r="N23" s="119"/>
      <c r="O23" s="118"/>
    </row>
    <row r="24" spans="1:15" x14ac:dyDescent="0.25">
      <c r="A24" s="231">
        <v>13</v>
      </c>
      <c r="B24" s="163" t="s">
        <v>648</v>
      </c>
      <c r="C24" s="162">
        <f t="shared" si="0"/>
        <v>50</v>
      </c>
      <c r="D24" s="232">
        <v>6</v>
      </c>
      <c r="E24" s="233" t="s">
        <v>72</v>
      </c>
      <c r="F24" s="234">
        <v>300</v>
      </c>
      <c r="G24" s="163"/>
      <c r="H24" s="162"/>
      <c r="I24" s="163"/>
      <c r="J24" s="163"/>
      <c r="K24" s="48"/>
      <c r="L24" s="50"/>
      <c r="M24" s="119"/>
      <c r="N24" s="119"/>
      <c r="O24" s="118"/>
    </row>
    <row r="25" spans="1:15" x14ac:dyDescent="0.25">
      <c r="A25" s="231">
        <v>14</v>
      </c>
      <c r="B25" s="163" t="s">
        <v>649</v>
      </c>
      <c r="C25" s="162">
        <f t="shared" si="0"/>
        <v>450</v>
      </c>
      <c r="D25" s="232">
        <v>2</v>
      </c>
      <c r="E25" s="233" t="s">
        <v>79</v>
      </c>
      <c r="F25" s="234">
        <v>900</v>
      </c>
      <c r="G25" s="163"/>
      <c r="H25" s="162"/>
      <c r="I25" s="163"/>
      <c r="J25" s="163"/>
      <c r="K25" s="48"/>
      <c r="L25" s="50"/>
      <c r="M25" s="119"/>
      <c r="N25" s="119"/>
      <c r="O25" s="118"/>
    </row>
    <row r="26" spans="1:15" x14ac:dyDescent="0.25">
      <c r="A26" s="231">
        <v>15</v>
      </c>
      <c r="B26" s="163" t="s">
        <v>650</v>
      </c>
      <c r="C26" s="162">
        <f t="shared" si="0"/>
        <v>8</v>
      </c>
      <c r="D26" s="232">
        <v>400</v>
      </c>
      <c r="E26" s="233" t="s">
        <v>245</v>
      </c>
      <c r="F26" s="234">
        <v>3200</v>
      </c>
      <c r="G26" s="163"/>
      <c r="H26" s="162"/>
      <c r="I26" s="163"/>
      <c r="J26" s="163"/>
      <c r="K26" s="48"/>
      <c r="L26" s="50"/>
      <c r="M26" s="119"/>
      <c r="N26" s="119"/>
      <c r="O26" s="118"/>
    </row>
    <row r="27" spans="1:15" x14ac:dyDescent="0.25">
      <c r="A27" s="231">
        <v>16</v>
      </c>
      <c r="B27" s="163" t="s">
        <v>651</v>
      </c>
      <c r="C27" s="162">
        <f t="shared" si="0"/>
        <v>30</v>
      </c>
      <c r="D27" s="232">
        <v>30</v>
      </c>
      <c r="E27" s="233" t="s">
        <v>79</v>
      </c>
      <c r="F27" s="234">
        <v>900</v>
      </c>
      <c r="G27" s="163"/>
      <c r="H27" s="162"/>
      <c r="I27" s="163"/>
      <c r="J27" s="163"/>
      <c r="K27" s="48"/>
      <c r="L27" s="50"/>
      <c r="M27" s="119"/>
      <c r="N27" s="119"/>
      <c r="O27" s="118"/>
    </row>
    <row r="28" spans="1:15" x14ac:dyDescent="0.25">
      <c r="A28" s="231">
        <v>17</v>
      </c>
      <c r="B28" s="163" t="s">
        <v>652</v>
      </c>
      <c r="C28" s="162">
        <f t="shared" si="0"/>
        <v>7</v>
      </c>
      <c r="D28" s="232">
        <v>20</v>
      </c>
      <c r="E28" s="233" t="s">
        <v>72</v>
      </c>
      <c r="F28" s="234">
        <v>140</v>
      </c>
      <c r="G28" s="163"/>
      <c r="H28" s="162"/>
      <c r="I28" s="163"/>
      <c r="J28" s="163"/>
      <c r="K28" s="48"/>
      <c r="L28" s="50"/>
      <c r="M28" s="119"/>
      <c r="N28" s="119"/>
      <c r="O28" s="118"/>
    </row>
    <row r="29" spans="1:15" x14ac:dyDescent="0.25">
      <c r="A29" s="231">
        <v>18</v>
      </c>
      <c r="B29" s="163" t="s">
        <v>475</v>
      </c>
      <c r="C29" s="162">
        <f t="shared" si="0"/>
        <v>10</v>
      </c>
      <c r="D29" s="232">
        <v>150</v>
      </c>
      <c r="E29" s="233" t="s">
        <v>72</v>
      </c>
      <c r="F29" s="234">
        <v>1500</v>
      </c>
      <c r="G29" s="163"/>
      <c r="H29" s="162"/>
      <c r="I29" s="163"/>
      <c r="J29" s="163"/>
      <c r="K29" s="48"/>
      <c r="L29" s="50"/>
      <c r="M29" s="119"/>
      <c r="N29" s="119"/>
      <c r="O29" s="118"/>
    </row>
    <row r="30" spans="1:15" x14ac:dyDescent="0.25">
      <c r="A30" s="231">
        <v>19</v>
      </c>
      <c r="B30" s="163" t="s">
        <v>112</v>
      </c>
      <c r="C30" s="162">
        <f t="shared" si="0"/>
        <v>35</v>
      </c>
      <c r="D30" s="232">
        <v>15</v>
      </c>
      <c r="E30" s="233" t="s">
        <v>245</v>
      </c>
      <c r="F30" s="234">
        <v>525</v>
      </c>
      <c r="G30" s="163"/>
      <c r="H30" s="162"/>
      <c r="I30" s="163"/>
      <c r="J30" s="163"/>
      <c r="K30" s="48"/>
      <c r="L30" s="50"/>
      <c r="M30" s="119"/>
      <c r="N30" s="119"/>
      <c r="O30" s="118"/>
    </row>
    <row r="31" spans="1:15" x14ac:dyDescent="0.25">
      <c r="A31" s="231">
        <v>20</v>
      </c>
      <c r="B31" s="163" t="s">
        <v>653</v>
      </c>
      <c r="C31" s="162">
        <f t="shared" si="0"/>
        <v>220</v>
      </c>
      <c r="D31" s="232">
        <v>5</v>
      </c>
      <c r="E31" s="233" t="s">
        <v>76</v>
      </c>
      <c r="F31" s="234">
        <v>1100</v>
      </c>
      <c r="G31" s="163"/>
      <c r="H31" s="162"/>
      <c r="I31" s="163"/>
      <c r="J31" s="163"/>
      <c r="K31" s="48"/>
      <c r="L31" s="50"/>
      <c r="M31" s="119"/>
      <c r="N31" s="119"/>
      <c r="O31" s="118"/>
    </row>
    <row r="32" spans="1:15" x14ac:dyDescent="0.25">
      <c r="A32" s="231">
        <v>21</v>
      </c>
      <c r="B32" s="163" t="s">
        <v>654</v>
      </c>
      <c r="C32" s="162">
        <f t="shared" si="0"/>
        <v>60</v>
      </c>
      <c r="D32" s="232">
        <v>30</v>
      </c>
      <c r="E32" s="233" t="s">
        <v>79</v>
      </c>
      <c r="F32" s="234">
        <v>1800</v>
      </c>
      <c r="G32" s="163"/>
      <c r="H32" s="162"/>
      <c r="I32" s="163"/>
      <c r="J32" s="163"/>
      <c r="K32" s="48"/>
      <c r="L32" s="50"/>
      <c r="M32" s="119"/>
      <c r="N32" s="119"/>
      <c r="O32" s="118"/>
    </row>
    <row r="33" spans="1:15" x14ac:dyDescent="0.25">
      <c r="A33" s="231">
        <v>22</v>
      </c>
      <c r="B33" s="163" t="s">
        <v>492</v>
      </c>
      <c r="C33" s="162">
        <f t="shared" si="0"/>
        <v>90</v>
      </c>
      <c r="D33" s="232">
        <v>3</v>
      </c>
      <c r="E33" s="233" t="s">
        <v>79</v>
      </c>
      <c r="F33" s="234">
        <v>270</v>
      </c>
      <c r="G33" s="163"/>
      <c r="H33" s="162"/>
      <c r="I33" s="163"/>
      <c r="J33" s="163"/>
      <c r="K33" s="48"/>
      <c r="L33" s="50"/>
      <c r="M33" s="119"/>
      <c r="N33" s="119"/>
      <c r="O33" s="118"/>
    </row>
    <row r="34" spans="1:15" x14ac:dyDescent="0.25">
      <c r="A34" s="231">
        <v>23</v>
      </c>
      <c r="B34" s="163" t="s">
        <v>494</v>
      </c>
      <c r="C34" s="162">
        <f t="shared" si="0"/>
        <v>60</v>
      </c>
      <c r="D34" s="232">
        <v>8</v>
      </c>
      <c r="E34" s="233" t="s">
        <v>72</v>
      </c>
      <c r="F34" s="234">
        <v>480</v>
      </c>
      <c r="G34" s="163"/>
      <c r="H34" s="162"/>
      <c r="I34" s="163"/>
      <c r="J34" s="163"/>
      <c r="K34" s="48"/>
      <c r="L34" s="50"/>
      <c r="M34" s="119"/>
      <c r="N34" s="119"/>
      <c r="O34" s="118"/>
    </row>
    <row r="35" spans="1:15" x14ac:dyDescent="0.25">
      <c r="A35" s="231">
        <v>24</v>
      </c>
      <c r="B35" s="163" t="s">
        <v>655</v>
      </c>
      <c r="C35" s="162">
        <f t="shared" si="0"/>
        <v>55</v>
      </c>
      <c r="D35" s="232">
        <v>15</v>
      </c>
      <c r="E35" s="233" t="s">
        <v>72</v>
      </c>
      <c r="F35" s="234">
        <v>825</v>
      </c>
      <c r="G35" s="163"/>
      <c r="H35" s="162"/>
      <c r="I35" s="163"/>
      <c r="J35" s="163"/>
      <c r="K35" s="48"/>
      <c r="L35" s="50"/>
      <c r="M35" s="119"/>
      <c r="N35" s="119"/>
      <c r="O35" s="118"/>
    </row>
    <row r="36" spans="1:15" x14ac:dyDescent="0.25">
      <c r="A36" s="231">
        <v>25</v>
      </c>
      <c r="B36" s="163" t="s">
        <v>656</v>
      </c>
      <c r="C36" s="162">
        <f t="shared" si="0"/>
        <v>122.5</v>
      </c>
      <c r="D36" s="232">
        <v>2</v>
      </c>
      <c r="E36" s="233" t="s">
        <v>72</v>
      </c>
      <c r="F36" s="234">
        <v>245</v>
      </c>
      <c r="G36" s="163"/>
      <c r="H36" s="162"/>
      <c r="I36" s="163"/>
      <c r="J36" s="163"/>
      <c r="K36" s="48"/>
      <c r="L36" s="50"/>
      <c r="M36" s="119"/>
      <c r="N36" s="119"/>
      <c r="O36" s="118"/>
    </row>
    <row r="37" spans="1:15" x14ac:dyDescent="0.25">
      <c r="A37" s="231">
        <v>26</v>
      </c>
      <c r="B37" s="163" t="s">
        <v>657</v>
      </c>
      <c r="C37" s="162">
        <f t="shared" si="0"/>
        <v>50</v>
      </c>
      <c r="D37" s="232">
        <v>6</v>
      </c>
      <c r="E37" s="233" t="s">
        <v>72</v>
      </c>
      <c r="F37" s="234">
        <v>300</v>
      </c>
      <c r="G37" s="163"/>
      <c r="H37" s="162"/>
      <c r="I37" s="163"/>
      <c r="J37" s="163"/>
      <c r="K37" s="48"/>
      <c r="L37" s="50"/>
      <c r="M37" s="119"/>
      <c r="N37" s="119"/>
      <c r="O37" s="118"/>
    </row>
    <row r="38" spans="1:15" x14ac:dyDescent="0.25">
      <c r="A38" s="231">
        <v>27</v>
      </c>
      <c r="B38" s="163" t="s">
        <v>658</v>
      </c>
      <c r="C38" s="162">
        <f t="shared" si="0"/>
        <v>50</v>
      </c>
      <c r="D38" s="232">
        <v>5</v>
      </c>
      <c r="E38" s="233" t="s">
        <v>79</v>
      </c>
      <c r="F38" s="234">
        <v>250</v>
      </c>
      <c r="G38" s="163"/>
      <c r="H38" s="162"/>
      <c r="I38" s="163"/>
      <c r="J38" s="163"/>
      <c r="K38" s="48"/>
      <c r="L38" s="50"/>
      <c r="M38" s="119"/>
      <c r="N38" s="119"/>
      <c r="O38" s="118"/>
    </row>
    <row r="39" spans="1:15" x14ac:dyDescent="0.25">
      <c r="A39" s="231">
        <v>28</v>
      </c>
      <c r="B39" s="163" t="s">
        <v>502</v>
      </c>
      <c r="C39" s="162">
        <f t="shared" si="0"/>
        <v>483.33333333333331</v>
      </c>
      <c r="D39" s="232">
        <v>3</v>
      </c>
      <c r="E39" s="233" t="s">
        <v>245</v>
      </c>
      <c r="F39" s="234">
        <v>1450</v>
      </c>
      <c r="G39" s="163"/>
      <c r="H39" s="162"/>
      <c r="I39" s="163"/>
      <c r="J39" s="163"/>
      <c r="K39" s="48"/>
      <c r="L39" s="50"/>
      <c r="M39" s="119"/>
      <c r="N39" s="119"/>
      <c r="O39" s="118"/>
    </row>
    <row r="40" spans="1:15" x14ac:dyDescent="0.25">
      <c r="A40" s="231">
        <v>29</v>
      </c>
      <c r="B40" s="163" t="s">
        <v>659</v>
      </c>
      <c r="C40" s="162">
        <f t="shared" si="0"/>
        <v>230</v>
      </c>
      <c r="D40" s="232">
        <v>60</v>
      </c>
      <c r="E40" s="233" t="s">
        <v>236</v>
      </c>
      <c r="F40" s="234">
        <v>13800</v>
      </c>
      <c r="G40" s="163"/>
      <c r="H40" s="162"/>
      <c r="I40" s="163"/>
      <c r="J40" s="163"/>
      <c r="K40" s="48"/>
      <c r="L40" s="50"/>
      <c r="M40" s="119"/>
      <c r="N40" s="119"/>
      <c r="O40" s="118"/>
    </row>
    <row r="41" spans="1:15" x14ac:dyDescent="0.25">
      <c r="A41" s="231">
        <v>30</v>
      </c>
      <c r="B41" s="163" t="s">
        <v>506</v>
      </c>
      <c r="C41" s="162">
        <f t="shared" si="0"/>
        <v>50</v>
      </c>
      <c r="D41" s="232">
        <v>15</v>
      </c>
      <c r="E41" s="233" t="s">
        <v>245</v>
      </c>
      <c r="F41" s="234">
        <v>750</v>
      </c>
      <c r="G41" s="163"/>
      <c r="H41" s="162"/>
      <c r="I41" s="163"/>
      <c r="J41" s="163"/>
      <c r="K41" s="48"/>
      <c r="L41" s="50"/>
      <c r="M41" s="119"/>
      <c r="N41" s="119"/>
      <c r="O41" s="118"/>
    </row>
    <row r="42" spans="1:15" x14ac:dyDescent="0.25">
      <c r="A42" s="231">
        <v>31</v>
      </c>
      <c r="B42" s="163" t="s">
        <v>158</v>
      </c>
      <c r="C42" s="162">
        <f t="shared" si="0"/>
        <v>30</v>
      </c>
      <c r="D42" s="232">
        <v>10</v>
      </c>
      <c r="E42" s="233" t="s">
        <v>245</v>
      </c>
      <c r="F42" s="234">
        <v>300</v>
      </c>
      <c r="G42" s="163"/>
      <c r="H42" s="162"/>
      <c r="I42" s="163"/>
      <c r="J42" s="163"/>
      <c r="K42" s="48"/>
      <c r="L42" s="50"/>
      <c r="M42" s="119"/>
      <c r="N42" s="119"/>
      <c r="O42" s="118"/>
    </row>
    <row r="43" spans="1:15" x14ac:dyDescent="0.25">
      <c r="A43" s="231">
        <v>32</v>
      </c>
      <c r="B43" s="163" t="s">
        <v>660</v>
      </c>
      <c r="C43" s="162">
        <f t="shared" si="0"/>
        <v>1200</v>
      </c>
      <c r="D43" s="232">
        <v>14</v>
      </c>
      <c r="E43" s="233" t="s">
        <v>79</v>
      </c>
      <c r="F43" s="234">
        <v>16800</v>
      </c>
      <c r="G43" s="163"/>
      <c r="H43" s="162"/>
      <c r="I43" s="163"/>
      <c r="J43" s="163"/>
      <c r="K43" s="48"/>
      <c r="L43" s="50"/>
      <c r="M43" s="119"/>
      <c r="N43" s="119"/>
      <c r="O43" s="118"/>
    </row>
    <row r="44" spans="1:15" x14ac:dyDescent="0.25">
      <c r="A44" s="231">
        <v>33</v>
      </c>
      <c r="B44" s="163" t="s">
        <v>661</v>
      </c>
      <c r="C44" s="162">
        <f t="shared" si="0"/>
        <v>95</v>
      </c>
      <c r="D44" s="232">
        <v>15</v>
      </c>
      <c r="E44" s="233" t="s">
        <v>245</v>
      </c>
      <c r="F44" s="234">
        <v>1425</v>
      </c>
      <c r="G44" s="163"/>
      <c r="H44" s="162"/>
      <c r="I44" s="163"/>
      <c r="J44" s="163"/>
      <c r="K44" s="48"/>
      <c r="L44" s="50"/>
      <c r="M44" s="119"/>
      <c r="N44" s="119"/>
      <c r="O44" s="118"/>
    </row>
    <row r="45" spans="1:15" x14ac:dyDescent="0.25">
      <c r="A45" s="231">
        <v>34</v>
      </c>
      <c r="B45" s="163" t="s">
        <v>134</v>
      </c>
      <c r="C45" s="162">
        <f t="shared" si="0"/>
        <v>160</v>
      </c>
      <c r="D45" s="232">
        <v>10</v>
      </c>
      <c r="E45" s="233" t="s">
        <v>237</v>
      </c>
      <c r="F45" s="234">
        <v>1600</v>
      </c>
      <c r="G45" s="163"/>
      <c r="H45" s="162"/>
      <c r="I45" s="163"/>
      <c r="J45" s="163"/>
      <c r="K45" s="48"/>
      <c r="L45" s="50"/>
      <c r="M45" s="119"/>
      <c r="N45" s="119"/>
      <c r="O45" s="118"/>
    </row>
    <row r="46" spans="1:15" x14ac:dyDescent="0.25">
      <c r="A46" s="231">
        <v>35</v>
      </c>
      <c r="B46" s="163" t="s">
        <v>510</v>
      </c>
      <c r="C46" s="162">
        <f t="shared" si="0"/>
        <v>80</v>
      </c>
      <c r="D46" s="232">
        <v>15</v>
      </c>
      <c r="E46" s="233" t="s">
        <v>245</v>
      </c>
      <c r="F46" s="234">
        <v>1200</v>
      </c>
      <c r="G46" s="163"/>
      <c r="H46" s="162"/>
      <c r="I46" s="163"/>
      <c r="J46" s="163"/>
      <c r="K46" s="48"/>
      <c r="L46" s="50"/>
      <c r="M46" s="119"/>
      <c r="N46" s="119"/>
      <c r="O46" s="118"/>
    </row>
    <row r="47" spans="1:15" x14ac:dyDescent="0.25">
      <c r="A47" s="231">
        <v>36</v>
      </c>
      <c r="B47" s="163" t="s">
        <v>662</v>
      </c>
      <c r="C47" s="162">
        <f t="shared" si="0"/>
        <v>335</v>
      </c>
      <c r="D47" s="232">
        <v>15</v>
      </c>
      <c r="E47" s="233" t="s">
        <v>236</v>
      </c>
      <c r="F47" s="234">
        <v>5025</v>
      </c>
      <c r="G47" s="163"/>
      <c r="H47" s="162"/>
      <c r="I47" s="163"/>
      <c r="J47" s="163"/>
      <c r="K47" s="48"/>
      <c r="L47" s="50"/>
      <c r="M47" s="119"/>
      <c r="N47" s="119"/>
      <c r="O47" s="118"/>
    </row>
    <row r="48" spans="1:15" x14ac:dyDescent="0.25">
      <c r="A48" s="231">
        <v>37</v>
      </c>
      <c r="B48" s="163" t="s">
        <v>513</v>
      </c>
      <c r="C48" s="162">
        <f t="shared" si="0"/>
        <v>110</v>
      </c>
      <c r="D48" s="232">
        <v>100</v>
      </c>
      <c r="E48" s="233" t="s">
        <v>238</v>
      </c>
      <c r="F48" s="234">
        <v>11000</v>
      </c>
      <c r="G48" s="163"/>
      <c r="H48" s="162"/>
      <c r="I48" s="163"/>
      <c r="J48" s="163"/>
      <c r="K48" s="48"/>
      <c r="L48" s="50"/>
      <c r="M48" s="119"/>
      <c r="N48" s="119"/>
      <c r="O48" s="118"/>
    </row>
    <row r="49" spans="1:15" x14ac:dyDescent="0.25">
      <c r="A49" s="231">
        <v>38</v>
      </c>
      <c r="B49" s="238" t="s">
        <v>663</v>
      </c>
      <c r="C49" s="162">
        <f t="shared" si="0"/>
        <v>518.02083333333337</v>
      </c>
      <c r="D49" s="239">
        <v>48</v>
      </c>
      <c r="E49" s="233" t="s">
        <v>741</v>
      </c>
      <c r="F49" s="240">
        <v>24865</v>
      </c>
      <c r="G49" s="163"/>
      <c r="H49" s="162"/>
      <c r="I49" s="163"/>
      <c r="J49" s="163"/>
      <c r="K49" s="48"/>
      <c r="L49" s="50"/>
      <c r="M49" s="119"/>
      <c r="N49" s="119"/>
      <c r="O49" s="118"/>
    </row>
    <row r="50" spans="1:15" x14ac:dyDescent="0.25">
      <c r="A50" s="231">
        <v>39</v>
      </c>
      <c r="B50" s="163" t="s">
        <v>664</v>
      </c>
      <c r="C50" s="162">
        <f t="shared" si="0"/>
        <v>239</v>
      </c>
      <c r="D50" s="232">
        <v>30</v>
      </c>
      <c r="E50" s="233" t="s">
        <v>237</v>
      </c>
      <c r="F50" s="240">
        <v>7170</v>
      </c>
      <c r="G50" s="163"/>
      <c r="H50" s="162"/>
      <c r="I50" s="163"/>
      <c r="J50" s="163"/>
      <c r="K50" s="48"/>
      <c r="L50" s="50"/>
      <c r="M50" s="119"/>
      <c r="N50" s="119"/>
      <c r="O50" s="118"/>
    </row>
    <row r="51" spans="1:15" x14ac:dyDescent="0.25">
      <c r="A51" s="231">
        <v>40</v>
      </c>
      <c r="B51" s="163" t="s">
        <v>665</v>
      </c>
      <c r="C51" s="162">
        <f t="shared" si="0"/>
        <v>33.333333333333336</v>
      </c>
      <c r="D51" s="232">
        <v>12</v>
      </c>
      <c r="E51" s="233" t="s">
        <v>742</v>
      </c>
      <c r="F51" s="234">
        <v>400</v>
      </c>
      <c r="G51" s="163"/>
      <c r="H51" s="162"/>
      <c r="I51" s="163"/>
      <c r="J51" s="163"/>
      <c r="K51" s="48"/>
      <c r="L51" s="50"/>
      <c r="M51" s="119"/>
      <c r="N51" s="119"/>
      <c r="O51" s="118"/>
    </row>
    <row r="52" spans="1:15" x14ac:dyDescent="0.25">
      <c r="A52" s="231">
        <v>41</v>
      </c>
      <c r="B52" s="163" t="s">
        <v>666</v>
      </c>
      <c r="C52" s="162">
        <f t="shared" si="0"/>
        <v>220</v>
      </c>
      <c r="D52" s="232">
        <v>65</v>
      </c>
      <c r="E52" s="233" t="s">
        <v>238</v>
      </c>
      <c r="F52" s="234">
        <v>14300</v>
      </c>
      <c r="G52" s="163"/>
      <c r="H52" s="162"/>
      <c r="I52" s="163"/>
      <c r="J52" s="163"/>
      <c r="K52" s="48"/>
      <c r="L52" s="50"/>
      <c r="M52" s="119"/>
      <c r="N52" s="119"/>
      <c r="O52" s="118"/>
    </row>
    <row r="53" spans="1:15" x14ac:dyDescent="0.25">
      <c r="A53" s="231">
        <v>42</v>
      </c>
      <c r="B53" s="163" t="s">
        <v>667</v>
      </c>
      <c r="C53" s="162">
        <f t="shared" si="0"/>
        <v>145</v>
      </c>
      <c r="D53" s="232">
        <v>16</v>
      </c>
      <c r="E53" s="233" t="s">
        <v>741</v>
      </c>
      <c r="F53" s="234">
        <v>2320</v>
      </c>
      <c r="G53" s="163"/>
      <c r="H53" s="162"/>
      <c r="I53" s="163"/>
      <c r="J53" s="163"/>
      <c r="K53" s="48"/>
      <c r="L53" s="50"/>
      <c r="M53" s="119"/>
      <c r="N53" s="119"/>
      <c r="O53" s="118"/>
    </row>
    <row r="54" spans="1:15" x14ac:dyDescent="0.25">
      <c r="A54" s="231">
        <v>43</v>
      </c>
      <c r="B54" s="163" t="s">
        <v>522</v>
      </c>
      <c r="C54" s="162">
        <f t="shared" si="0"/>
        <v>92</v>
      </c>
      <c r="D54" s="232">
        <v>100</v>
      </c>
      <c r="E54" s="233" t="s">
        <v>238</v>
      </c>
      <c r="F54" s="234">
        <v>9200</v>
      </c>
      <c r="G54" s="163"/>
      <c r="H54" s="162"/>
      <c r="I54" s="163"/>
      <c r="J54" s="163"/>
      <c r="K54" s="48"/>
      <c r="L54" s="50"/>
      <c r="M54" s="119"/>
      <c r="N54" s="119"/>
      <c r="O54" s="118"/>
    </row>
    <row r="55" spans="1:15" x14ac:dyDescent="0.25">
      <c r="A55" s="231">
        <v>44</v>
      </c>
      <c r="B55" s="163" t="s">
        <v>668</v>
      </c>
      <c r="C55" s="162">
        <f t="shared" si="0"/>
        <v>129.09090909090909</v>
      </c>
      <c r="D55" s="232">
        <v>55</v>
      </c>
      <c r="E55" s="233" t="s">
        <v>238</v>
      </c>
      <c r="F55" s="234">
        <v>7100</v>
      </c>
      <c r="G55" s="163"/>
      <c r="H55" s="162"/>
      <c r="I55" s="163"/>
      <c r="J55" s="163"/>
      <c r="K55" s="48"/>
      <c r="L55" s="50"/>
      <c r="M55" s="119"/>
      <c r="N55" s="119"/>
      <c r="O55" s="118"/>
    </row>
    <row r="56" spans="1:15" x14ac:dyDescent="0.25">
      <c r="A56" s="231">
        <v>45</v>
      </c>
      <c r="B56" s="163" t="s">
        <v>669</v>
      </c>
      <c r="C56" s="162">
        <f t="shared" si="0"/>
        <v>60</v>
      </c>
      <c r="D56" s="232">
        <v>100</v>
      </c>
      <c r="E56" s="233" t="s">
        <v>238</v>
      </c>
      <c r="F56" s="234">
        <v>6000</v>
      </c>
      <c r="G56" s="163"/>
      <c r="H56" s="162"/>
      <c r="I56" s="163"/>
      <c r="J56" s="163"/>
      <c r="K56" s="48"/>
      <c r="L56" s="50"/>
      <c r="M56" s="119"/>
      <c r="N56" s="119"/>
      <c r="O56" s="118"/>
    </row>
    <row r="57" spans="1:15" x14ac:dyDescent="0.25">
      <c r="A57" s="231">
        <v>46</v>
      </c>
      <c r="B57" s="163" t="s">
        <v>670</v>
      </c>
      <c r="C57" s="162">
        <f t="shared" si="0"/>
        <v>180</v>
      </c>
      <c r="D57" s="232">
        <v>8</v>
      </c>
      <c r="E57" s="233" t="s">
        <v>245</v>
      </c>
      <c r="F57" s="234">
        <v>1440</v>
      </c>
      <c r="G57" s="163"/>
      <c r="H57" s="162"/>
      <c r="I57" s="163"/>
      <c r="J57" s="163"/>
      <c r="K57" s="48"/>
      <c r="L57" s="50"/>
      <c r="M57" s="119"/>
      <c r="N57" s="119"/>
      <c r="O57" s="118"/>
    </row>
    <row r="58" spans="1:15" x14ac:dyDescent="0.25">
      <c r="A58" s="231">
        <v>47</v>
      </c>
      <c r="B58" s="163" t="s">
        <v>671</v>
      </c>
      <c r="C58" s="162">
        <f t="shared" si="0"/>
        <v>62</v>
      </c>
      <c r="D58" s="232">
        <v>25</v>
      </c>
      <c r="E58" s="233" t="s">
        <v>237</v>
      </c>
      <c r="F58" s="234">
        <v>1550</v>
      </c>
      <c r="G58" s="163"/>
      <c r="H58" s="162"/>
      <c r="I58" s="163"/>
      <c r="J58" s="163"/>
      <c r="K58" s="48"/>
      <c r="L58" s="50"/>
      <c r="M58" s="119"/>
      <c r="N58" s="119"/>
      <c r="O58" s="118"/>
    </row>
    <row r="59" spans="1:15" x14ac:dyDescent="0.25">
      <c r="A59" s="231">
        <v>48</v>
      </c>
      <c r="B59" s="163" t="s">
        <v>672</v>
      </c>
      <c r="C59" s="162">
        <f t="shared" si="0"/>
        <v>78</v>
      </c>
      <c r="D59" s="232">
        <v>25</v>
      </c>
      <c r="E59" s="233" t="s">
        <v>237</v>
      </c>
      <c r="F59" s="234">
        <v>1950</v>
      </c>
      <c r="G59" s="163"/>
      <c r="H59" s="162"/>
      <c r="I59" s="163"/>
      <c r="J59" s="163"/>
      <c r="K59" s="48"/>
      <c r="L59" s="50"/>
      <c r="M59" s="119"/>
      <c r="N59" s="119"/>
      <c r="O59" s="118"/>
    </row>
    <row r="60" spans="1:15" x14ac:dyDescent="0.25">
      <c r="A60" s="231">
        <v>49</v>
      </c>
      <c r="B60" s="163" t="s">
        <v>673</v>
      </c>
      <c r="C60" s="162">
        <f t="shared" si="0"/>
        <v>50</v>
      </c>
      <c r="D60" s="232">
        <v>50</v>
      </c>
      <c r="E60" s="233" t="s">
        <v>79</v>
      </c>
      <c r="F60" s="234">
        <v>2500</v>
      </c>
      <c r="G60" s="163"/>
      <c r="H60" s="162"/>
      <c r="I60" s="163"/>
      <c r="J60" s="163"/>
      <c r="K60" s="48"/>
      <c r="L60" s="50"/>
      <c r="M60" s="119"/>
      <c r="N60" s="119"/>
      <c r="O60" s="118"/>
    </row>
    <row r="61" spans="1:15" x14ac:dyDescent="0.25">
      <c r="A61" s="231">
        <v>50</v>
      </c>
      <c r="B61" s="163" t="s">
        <v>674</v>
      </c>
      <c r="C61" s="162">
        <f t="shared" si="0"/>
        <v>10000</v>
      </c>
      <c r="D61" s="232">
        <v>2</v>
      </c>
      <c r="E61" s="233" t="s">
        <v>72</v>
      </c>
      <c r="F61" s="234">
        <v>20000</v>
      </c>
      <c r="G61" s="163"/>
      <c r="H61" s="162"/>
      <c r="I61" s="163"/>
      <c r="J61" s="163"/>
      <c r="K61" s="48"/>
      <c r="L61" s="50"/>
      <c r="M61" s="119"/>
      <c r="N61" s="119"/>
      <c r="O61" s="118"/>
    </row>
    <row r="62" spans="1:15" x14ac:dyDescent="0.25">
      <c r="A62" s="231">
        <v>51</v>
      </c>
      <c r="B62" s="163" t="s">
        <v>530</v>
      </c>
      <c r="C62" s="162">
        <f t="shared" si="0"/>
        <v>250</v>
      </c>
      <c r="D62" s="232">
        <v>3</v>
      </c>
      <c r="E62" s="233" t="s">
        <v>72</v>
      </c>
      <c r="F62" s="234">
        <v>750</v>
      </c>
      <c r="G62" s="163"/>
      <c r="H62" s="162"/>
      <c r="I62" s="163"/>
      <c r="J62" s="163"/>
      <c r="K62" s="48"/>
      <c r="L62" s="50"/>
      <c r="M62" s="119"/>
      <c r="N62" s="119"/>
      <c r="O62" s="118"/>
    </row>
    <row r="63" spans="1:15" x14ac:dyDescent="0.25">
      <c r="A63" s="231">
        <v>52</v>
      </c>
      <c r="B63" s="163" t="s">
        <v>675</v>
      </c>
      <c r="C63" s="162">
        <f t="shared" si="0"/>
        <v>450</v>
      </c>
      <c r="D63" s="232">
        <v>60</v>
      </c>
      <c r="E63" s="233" t="s">
        <v>741</v>
      </c>
      <c r="F63" s="234">
        <v>27000</v>
      </c>
      <c r="G63" s="163"/>
      <c r="H63" s="162"/>
      <c r="I63" s="163"/>
      <c r="J63" s="163"/>
      <c r="K63" s="48"/>
      <c r="L63" s="50"/>
      <c r="M63" s="119"/>
      <c r="N63" s="119"/>
      <c r="O63" s="118"/>
    </row>
    <row r="64" spans="1:15" x14ac:dyDescent="0.25">
      <c r="A64" s="231">
        <v>53</v>
      </c>
      <c r="B64" s="163" t="s">
        <v>676</v>
      </c>
      <c r="C64" s="162">
        <f t="shared" si="0"/>
        <v>60</v>
      </c>
      <c r="D64" s="232">
        <v>50</v>
      </c>
      <c r="E64" s="233" t="s">
        <v>238</v>
      </c>
      <c r="F64" s="234">
        <v>3000</v>
      </c>
      <c r="G64" s="163"/>
      <c r="H64" s="162"/>
      <c r="I64" s="163"/>
      <c r="J64" s="163"/>
      <c r="K64" s="48"/>
      <c r="L64" s="50"/>
      <c r="M64" s="119"/>
      <c r="N64" s="119"/>
      <c r="O64" s="118"/>
    </row>
    <row r="65" spans="1:15" x14ac:dyDescent="0.25">
      <c r="A65" s="231">
        <v>54</v>
      </c>
      <c r="B65" s="163" t="s">
        <v>677</v>
      </c>
      <c r="C65" s="162">
        <f t="shared" si="0"/>
        <v>60</v>
      </c>
      <c r="D65" s="232">
        <v>50</v>
      </c>
      <c r="E65" s="233" t="s">
        <v>238</v>
      </c>
      <c r="F65" s="234">
        <v>3000</v>
      </c>
      <c r="G65" s="163"/>
      <c r="H65" s="162"/>
      <c r="I65" s="163"/>
      <c r="J65" s="163"/>
      <c r="K65" s="48"/>
      <c r="L65" s="50"/>
      <c r="M65" s="119"/>
      <c r="N65" s="119"/>
      <c r="O65" s="118"/>
    </row>
    <row r="66" spans="1:15" x14ac:dyDescent="0.25">
      <c r="A66" s="231">
        <v>55</v>
      </c>
      <c r="B66" s="163" t="s">
        <v>678</v>
      </c>
      <c r="C66" s="162">
        <f t="shared" si="0"/>
        <v>3500</v>
      </c>
      <c r="D66" s="232">
        <v>1</v>
      </c>
      <c r="E66" s="233" t="s">
        <v>171</v>
      </c>
      <c r="F66" s="234">
        <v>3500</v>
      </c>
      <c r="G66" s="163"/>
      <c r="H66" s="162"/>
      <c r="I66" s="163"/>
      <c r="J66" s="163"/>
      <c r="K66" s="48"/>
      <c r="L66" s="50"/>
      <c r="M66" s="119"/>
      <c r="N66" s="119"/>
      <c r="O66" s="118"/>
    </row>
    <row r="67" spans="1:15" x14ac:dyDescent="0.25">
      <c r="A67" s="231">
        <v>56</v>
      </c>
      <c r="B67" s="163" t="s">
        <v>679</v>
      </c>
      <c r="C67" s="162">
        <f t="shared" si="0"/>
        <v>120</v>
      </c>
      <c r="D67" s="232">
        <v>30</v>
      </c>
      <c r="E67" s="233" t="s">
        <v>238</v>
      </c>
      <c r="F67" s="234">
        <v>3600</v>
      </c>
      <c r="G67" s="163"/>
      <c r="H67" s="162"/>
      <c r="I67" s="163"/>
      <c r="J67" s="163"/>
      <c r="K67" s="48"/>
      <c r="L67" s="50"/>
      <c r="M67" s="119"/>
      <c r="N67" s="119"/>
      <c r="O67" s="118"/>
    </row>
    <row r="68" spans="1:15" x14ac:dyDescent="0.25">
      <c r="A68" s="231">
        <v>57</v>
      </c>
      <c r="B68" s="163" t="s">
        <v>680</v>
      </c>
      <c r="C68" s="162">
        <f t="shared" si="0"/>
        <v>53.6</v>
      </c>
      <c r="D68" s="232">
        <v>25</v>
      </c>
      <c r="E68" s="233" t="s">
        <v>483</v>
      </c>
      <c r="F68" s="234">
        <v>1340</v>
      </c>
      <c r="G68" s="163"/>
      <c r="H68" s="162"/>
      <c r="I68" s="163"/>
      <c r="J68" s="163"/>
      <c r="K68" s="48"/>
      <c r="L68" s="50"/>
      <c r="M68" s="119"/>
      <c r="N68" s="119"/>
      <c r="O68" s="118"/>
    </row>
    <row r="69" spans="1:15" x14ac:dyDescent="0.25">
      <c r="A69" s="231">
        <v>58</v>
      </c>
      <c r="B69" s="163" t="s">
        <v>681</v>
      </c>
      <c r="C69" s="162">
        <f t="shared" si="0"/>
        <v>210</v>
      </c>
      <c r="D69" s="232">
        <v>15</v>
      </c>
      <c r="E69" s="233" t="s">
        <v>72</v>
      </c>
      <c r="F69" s="234">
        <v>3150</v>
      </c>
      <c r="G69" s="163"/>
      <c r="H69" s="162"/>
      <c r="I69" s="163"/>
      <c r="J69" s="163"/>
      <c r="K69" s="48"/>
      <c r="L69" s="50"/>
      <c r="M69" s="119"/>
      <c r="N69" s="119"/>
      <c r="O69" s="118"/>
    </row>
    <row r="70" spans="1:15" x14ac:dyDescent="0.25">
      <c r="A70" s="231">
        <v>59</v>
      </c>
      <c r="B70" s="163" t="s">
        <v>682</v>
      </c>
      <c r="C70" s="162">
        <f t="shared" si="0"/>
        <v>35</v>
      </c>
      <c r="D70" s="232">
        <v>15</v>
      </c>
      <c r="E70" s="233" t="s">
        <v>483</v>
      </c>
      <c r="F70" s="234">
        <v>525</v>
      </c>
      <c r="G70" s="163"/>
      <c r="H70" s="162"/>
      <c r="I70" s="163"/>
      <c r="J70" s="163"/>
      <c r="K70" s="48"/>
      <c r="L70" s="50"/>
      <c r="M70" s="119"/>
      <c r="N70" s="119"/>
      <c r="O70" s="118"/>
    </row>
    <row r="71" spans="1:15" x14ac:dyDescent="0.25">
      <c r="A71" s="231">
        <v>60</v>
      </c>
      <c r="B71" s="163" t="s">
        <v>683</v>
      </c>
      <c r="C71" s="162">
        <f t="shared" si="0"/>
        <v>100</v>
      </c>
      <c r="D71" s="232">
        <v>100</v>
      </c>
      <c r="E71" s="233" t="s">
        <v>741</v>
      </c>
      <c r="F71" s="234">
        <v>10000</v>
      </c>
      <c r="G71" s="163"/>
      <c r="H71" s="162"/>
      <c r="I71" s="163"/>
      <c r="J71" s="163"/>
      <c r="K71" s="48"/>
      <c r="L71" s="50"/>
      <c r="M71" s="119"/>
      <c r="N71" s="119"/>
      <c r="O71" s="118"/>
    </row>
    <row r="72" spans="1:15" x14ac:dyDescent="0.25">
      <c r="A72" s="231">
        <v>61</v>
      </c>
      <c r="B72" s="163" t="s">
        <v>684</v>
      </c>
      <c r="C72" s="162">
        <f t="shared" si="0"/>
        <v>2000</v>
      </c>
      <c r="D72" s="232">
        <v>2</v>
      </c>
      <c r="E72" s="233" t="s">
        <v>72</v>
      </c>
      <c r="F72" s="234">
        <v>4000</v>
      </c>
      <c r="G72" s="163"/>
      <c r="H72" s="162"/>
      <c r="I72" s="163"/>
      <c r="J72" s="163"/>
      <c r="K72" s="48"/>
      <c r="L72" s="50"/>
      <c r="M72" s="119"/>
      <c r="N72" s="119"/>
      <c r="O72" s="118"/>
    </row>
    <row r="73" spans="1:15" x14ac:dyDescent="0.25">
      <c r="A73" s="231">
        <v>62</v>
      </c>
      <c r="B73" s="163" t="s">
        <v>685</v>
      </c>
      <c r="C73" s="162">
        <f t="shared" si="0"/>
        <v>85</v>
      </c>
      <c r="D73" s="232">
        <v>5</v>
      </c>
      <c r="E73" s="233" t="s">
        <v>72</v>
      </c>
      <c r="F73" s="234">
        <v>425</v>
      </c>
      <c r="G73" s="163"/>
      <c r="H73" s="162"/>
      <c r="I73" s="163"/>
      <c r="J73" s="163"/>
      <c r="K73" s="48"/>
      <c r="L73" s="50"/>
      <c r="M73" s="119"/>
      <c r="N73" s="119"/>
      <c r="O73" s="118"/>
    </row>
    <row r="74" spans="1:15" x14ac:dyDescent="0.25">
      <c r="A74" s="231">
        <v>63</v>
      </c>
      <c r="B74" s="163" t="s">
        <v>686</v>
      </c>
      <c r="C74" s="162">
        <f t="shared" si="0"/>
        <v>440</v>
      </c>
      <c r="D74" s="232">
        <v>5</v>
      </c>
      <c r="E74" s="233" t="s">
        <v>72</v>
      </c>
      <c r="F74" s="234">
        <v>2200</v>
      </c>
      <c r="G74" s="163"/>
      <c r="H74" s="162"/>
      <c r="I74" s="163"/>
      <c r="J74" s="163"/>
      <c r="K74" s="48"/>
      <c r="L74" s="50"/>
      <c r="M74" s="119"/>
      <c r="N74" s="119"/>
      <c r="O74" s="118"/>
    </row>
    <row r="75" spans="1:15" x14ac:dyDescent="0.25">
      <c r="A75" s="231">
        <v>64</v>
      </c>
      <c r="B75" s="241" t="s">
        <v>687</v>
      </c>
      <c r="C75" s="162">
        <f t="shared" si="0"/>
        <v>250</v>
      </c>
      <c r="D75" s="242">
        <v>2</v>
      </c>
      <c r="E75" s="233" t="s">
        <v>743</v>
      </c>
      <c r="F75" s="243">
        <v>500</v>
      </c>
      <c r="G75" s="163"/>
      <c r="H75" s="162"/>
      <c r="I75" s="163"/>
      <c r="J75" s="163"/>
      <c r="K75" s="48"/>
      <c r="L75" s="50"/>
      <c r="M75" s="119"/>
      <c r="N75" s="119"/>
      <c r="O75" s="118"/>
    </row>
    <row r="76" spans="1:15" x14ac:dyDescent="0.25">
      <c r="A76" s="231">
        <v>65</v>
      </c>
      <c r="B76" s="163" t="s">
        <v>688</v>
      </c>
      <c r="C76" s="162">
        <f t="shared" si="0"/>
        <v>250</v>
      </c>
      <c r="D76" s="232">
        <v>40</v>
      </c>
      <c r="E76" s="233" t="s">
        <v>483</v>
      </c>
      <c r="F76" s="234">
        <v>10000</v>
      </c>
      <c r="G76" s="163"/>
      <c r="H76" s="162"/>
      <c r="I76" s="163"/>
      <c r="J76" s="163"/>
      <c r="K76" s="48"/>
      <c r="L76" s="50"/>
      <c r="M76" s="119"/>
      <c r="N76" s="119"/>
      <c r="O76" s="118"/>
    </row>
    <row r="77" spans="1:15" x14ac:dyDescent="0.25">
      <c r="A77" s="231">
        <v>66</v>
      </c>
      <c r="B77" s="163" t="s">
        <v>689</v>
      </c>
      <c r="C77" s="162">
        <f t="shared" ref="C77:C128" si="1">F77/D77</f>
        <v>50</v>
      </c>
      <c r="D77" s="232">
        <v>3</v>
      </c>
      <c r="E77" s="233" t="s">
        <v>245</v>
      </c>
      <c r="F77" s="234">
        <v>150</v>
      </c>
      <c r="G77" s="163"/>
      <c r="H77" s="162"/>
      <c r="I77" s="163"/>
      <c r="J77" s="163"/>
      <c r="K77" s="48"/>
      <c r="L77" s="50"/>
      <c r="M77" s="119"/>
      <c r="N77" s="119"/>
      <c r="O77" s="118"/>
    </row>
    <row r="78" spans="1:15" x14ac:dyDescent="0.25">
      <c r="A78" s="231">
        <v>67</v>
      </c>
      <c r="B78" s="163" t="s">
        <v>690</v>
      </c>
      <c r="C78" s="162">
        <f t="shared" si="1"/>
        <v>50</v>
      </c>
      <c r="D78" s="232">
        <v>15</v>
      </c>
      <c r="E78" s="233" t="s">
        <v>72</v>
      </c>
      <c r="F78" s="234">
        <v>750</v>
      </c>
      <c r="G78" s="163"/>
      <c r="H78" s="162"/>
      <c r="I78" s="163"/>
      <c r="J78" s="163"/>
      <c r="K78" s="48"/>
      <c r="L78" s="50"/>
      <c r="M78" s="119"/>
      <c r="N78" s="119"/>
      <c r="O78" s="118"/>
    </row>
    <row r="79" spans="1:15" x14ac:dyDescent="0.25">
      <c r="A79" s="231">
        <v>68</v>
      </c>
      <c r="B79" s="163" t="s">
        <v>691</v>
      </c>
      <c r="C79" s="162">
        <f t="shared" si="1"/>
        <v>3800</v>
      </c>
      <c r="D79" s="232">
        <v>12</v>
      </c>
      <c r="E79" s="233" t="s">
        <v>72</v>
      </c>
      <c r="F79" s="234">
        <v>45600</v>
      </c>
      <c r="G79" s="163"/>
      <c r="H79" s="162"/>
      <c r="I79" s="163"/>
      <c r="J79" s="163"/>
      <c r="K79" s="48"/>
      <c r="L79" s="50"/>
      <c r="M79" s="119"/>
      <c r="N79" s="119"/>
      <c r="O79" s="118"/>
    </row>
    <row r="80" spans="1:15" x14ac:dyDescent="0.25">
      <c r="A80" s="231">
        <v>69</v>
      </c>
      <c r="B80" s="163" t="s">
        <v>692</v>
      </c>
      <c r="C80" s="162">
        <f t="shared" si="1"/>
        <v>400</v>
      </c>
      <c r="D80" s="232">
        <v>15</v>
      </c>
      <c r="E80" s="233" t="s">
        <v>72</v>
      </c>
      <c r="F80" s="244">
        <v>6000</v>
      </c>
      <c r="G80" s="163"/>
      <c r="H80" s="162"/>
      <c r="I80" s="163"/>
      <c r="J80" s="163"/>
      <c r="K80" s="48"/>
      <c r="L80" s="50"/>
      <c r="M80" s="119"/>
      <c r="N80" s="119"/>
      <c r="O80" s="118"/>
    </row>
    <row r="81" spans="1:15" x14ac:dyDescent="0.25">
      <c r="A81" s="231">
        <v>70</v>
      </c>
      <c r="B81" s="163" t="s">
        <v>693</v>
      </c>
      <c r="C81" s="162">
        <f t="shared" si="1"/>
        <v>20</v>
      </c>
      <c r="D81" s="232">
        <v>15</v>
      </c>
      <c r="E81" s="233" t="s">
        <v>245</v>
      </c>
      <c r="F81" s="244">
        <v>300</v>
      </c>
      <c r="G81" s="163"/>
      <c r="H81" s="162"/>
      <c r="I81" s="163"/>
      <c r="J81" s="163"/>
      <c r="K81" s="48"/>
      <c r="L81" s="50"/>
      <c r="M81" s="119"/>
      <c r="N81" s="119"/>
      <c r="O81" s="118"/>
    </row>
    <row r="82" spans="1:15" x14ac:dyDescent="0.25">
      <c r="A82" s="231">
        <v>71</v>
      </c>
      <c r="B82" s="163" t="s">
        <v>694</v>
      </c>
      <c r="C82" s="162">
        <f t="shared" si="1"/>
        <v>210</v>
      </c>
      <c r="D82" s="232">
        <v>2</v>
      </c>
      <c r="E82" s="233" t="s">
        <v>245</v>
      </c>
      <c r="F82" s="234">
        <v>420</v>
      </c>
      <c r="G82" s="163"/>
      <c r="H82" s="162"/>
      <c r="I82" s="163"/>
      <c r="J82" s="163"/>
      <c r="K82" s="48"/>
      <c r="L82" s="50"/>
      <c r="M82" s="119"/>
      <c r="N82" s="119"/>
      <c r="O82" s="118"/>
    </row>
    <row r="83" spans="1:15" x14ac:dyDescent="0.25">
      <c r="A83" s="231">
        <v>72</v>
      </c>
      <c r="B83" s="163" t="s">
        <v>695</v>
      </c>
      <c r="C83" s="162">
        <f t="shared" si="1"/>
        <v>195</v>
      </c>
      <c r="D83" s="232">
        <v>2</v>
      </c>
      <c r="E83" s="233" t="s">
        <v>245</v>
      </c>
      <c r="F83" s="234">
        <v>390</v>
      </c>
      <c r="G83" s="163"/>
      <c r="H83" s="162"/>
      <c r="I83" s="163"/>
      <c r="J83" s="163"/>
      <c r="K83" s="48"/>
      <c r="L83" s="50"/>
      <c r="M83" s="119"/>
      <c r="N83" s="119"/>
      <c r="O83" s="118"/>
    </row>
    <row r="84" spans="1:15" x14ac:dyDescent="0.25">
      <c r="A84" s="231">
        <v>73</v>
      </c>
      <c r="B84" s="163" t="s">
        <v>696</v>
      </c>
      <c r="C84" s="162">
        <f t="shared" si="1"/>
        <v>350</v>
      </c>
      <c r="D84" s="232">
        <v>40</v>
      </c>
      <c r="E84" s="233" t="s">
        <v>76</v>
      </c>
      <c r="F84" s="234">
        <v>14000</v>
      </c>
      <c r="G84" s="163"/>
      <c r="H84" s="162"/>
      <c r="I84" s="163"/>
      <c r="J84" s="163"/>
      <c r="K84" s="48"/>
      <c r="L84" s="50"/>
      <c r="M84" s="119"/>
      <c r="N84" s="119"/>
      <c r="O84" s="118"/>
    </row>
    <row r="85" spans="1:15" x14ac:dyDescent="0.25">
      <c r="A85" s="231">
        <v>74</v>
      </c>
      <c r="B85" s="163" t="s">
        <v>697</v>
      </c>
      <c r="C85" s="162">
        <f t="shared" si="1"/>
        <v>325</v>
      </c>
      <c r="D85" s="232">
        <v>40</v>
      </c>
      <c r="E85" s="233" t="s">
        <v>76</v>
      </c>
      <c r="F85" s="234">
        <v>13000</v>
      </c>
      <c r="G85" s="163"/>
      <c r="H85" s="162"/>
      <c r="I85" s="163"/>
      <c r="J85" s="163"/>
      <c r="K85" s="48"/>
      <c r="L85" s="50"/>
      <c r="M85" s="119"/>
      <c r="N85" s="119"/>
      <c r="O85" s="118"/>
    </row>
    <row r="86" spans="1:15" x14ac:dyDescent="0.25">
      <c r="A86" s="231">
        <v>75</v>
      </c>
      <c r="B86" s="200" t="s">
        <v>698</v>
      </c>
      <c r="C86" s="162">
        <f t="shared" si="1"/>
        <v>130</v>
      </c>
      <c r="D86" s="232">
        <v>13</v>
      </c>
      <c r="E86" s="233" t="s">
        <v>245</v>
      </c>
      <c r="F86" s="172">
        <v>1690</v>
      </c>
      <c r="G86" s="163"/>
      <c r="H86" s="162"/>
      <c r="I86" s="163"/>
      <c r="J86" s="163"/>
      <c r="K86" s="48"/>
      <c r="L86" s="50"/>
      <c r="M86" s="119"/>
      <c r="N86" s="119"/>
      <c r="O86" s="118"/>
    </row>
    <row r="87" spans="1:15" x14ac:dyDescent="0.25">
      <c r="A87" s="231">
        <v>76</v>
      </c>
      <c r="B87" s="163" t="s">
        <v>699</v>
      </c>
      <c r="C87" s="162">
        <f t="shared" si="1"/>
        <v>523.07692307692309</v>
      </c>
      <c r="D87" s="232">
        <v>13</v>
      </c>
      <c r="E87" s="233" t="s">
        <v>72</v>
      </c>
      <c r="F87" s="234">
        <v>6800</v>
      </c>
      <c r="G87" s="163"/>
      <c r="H87" s="162"/>
      <c r="I87" s="163"/>
      <c r="J87" s="163"/>
      <c r="K87" s="48"/>
      <c r="L87" s="50"/>
      <c r="M87" s="119"/>
      <c r="N87" s="119"/>
      <c r="O87" s="118"/>
    </row>
    <row r="88" spans="1:15" x14ac:dyDescent="0.25">
      <c r="A88" s="231">
        <v>77</v>
      </c>
      <c r="B88" s="163" t="s">
        <v>700</v>
      </c>
      <c r="C88" s="162">
        <f t="shared" si="1"/>
        <v>46.25</v>
      </c>
      <c r="D88" s="232">
        <v>40</v>
      </c>
      <c r="E88" s="233" t="s">
        <v>72</v>
      </c>
      <c r="F88" s="245">
        <v>1850</v>
      </c>
      <c r="G88" s="163"/>
      <c r="H88" s="162"/>
      <c r="I88" s="163"/>
      <c r="J88" s="163"/>
      <c r="K88" s="48"/>
      <c r="L88" s="50"/>
      <c r="M88" s="119"/>
      <c r="N88" s="119"/>
      <c r="O88" s="118"/>
    </row>
    <row r="89" spans="1:15" x14ac:dyDescent="0.25">
      <c r="A89" s="231">
        <v>78</v>
      </c>
      <c r="B89" s="163" t="s">
        <v>701</v>
      </c>
      <c r="C89" s="162">
        <f t="shared" si="1"/>
        <v>550</v>
      </c>
      <c r="D89" s="232">
        <v>17</v>
      </c>
      <c r="E89" s="233" t="s">
        <v>72</v>
      </c>
      <c r="F89" s="245">
        <v>9350</v>
      </c>
      <c r="G89" s="163"/>
      <c r="H89" s="162"/>
      <c r="I89" s="163"/>
      <c r="J89" s="163"/>
      <c r="K89" s="48"/>
      <c r="L89" s="50"/>
      <c r="M89" s="119"/>
      <c r="N89" s="119"/>
      <c r="O89" s="118"/>
    </row>
    <row r="90" spans="1:15" x14ac:dyDescent="0.25">
      <c r="A90" s="231">
        <v>79</v>
      </c>
      <c r="B90" s="163" t="s">
        <v>702</v>
      </c>
      <c r="C90" s="162">
        <f t="shared" si="1"/>
        <v>780</v>
      </c>
      <c r="D90" s="232">
        <v>45</v>
      </c>
      <c r="E90" s="233" t="s">
        <v>72</v>
      </c>
      <c r="F90" s="245">
        <v>35100</v>
      </c>
      <c r="G90" s="163"/>
      <c r="H90" s="162"/>
      <c r="I90" s="163"/>
      <c r="J90" s="163"/>
      <c r="K90" s="48"/>
      <c r="L90" s="50"/>
      <c r="M90" s="119"/>
      <c r="N90" s="119"/>
      <c r="O90" s="118"/>
    </row>
    <row r="91" spans="1:15" x14ac:dyDescent="0.25">
      <c r="A91" s="231">
        <v>80</v>
      </c>
      <c r="B91" s="163" t="s">
        <v>703</v>
      </c>
      <c r="C91" s="162">
        <f t="shared" si="1"/>
        <v>65</v>
      </c>
      <c r="D91" s="232">
        <v>20</v>
      </c>
      <c r="E91" s="233" t="s">
        <v>72</v>
      </c>
      <c r="F91" s="245">
        <v>1300</v>
      </c>
      <c r="G91" s="163"/>
      <c r="H91" s="162"/>
      <c r="I91" s="163"/>
      <c r="J91" s="163"/>
      <c r="K91" s="48"/>
      <c r="L91" s="50"/>
      <c r="M91" s="119"/>
      <c r="N91" s="119"/>
      <c r="O91" s="118"/>
    </row>
    <row r="92" spans="1:15" x14ac:dyDescent="0.25">
      <c r="A92" s="231">
        <v>81</v>
      </c>
      <c r="B92" s="163" t="s">
        <v>704</v>
      </c>
      <c r="C92" s="162">
        <f t="shared" si="1"/>
        <v>210</v>
      </c>
      <c r="D92" s="232">
        <v>6</v>
      </c>
      <c r="E92" s="233" t="s">
        <v>72</v>
      </c>
      <c r="F92" s="234">
        <v>1260</v>
      </c>
      <c r="G92" s="163"/>
      <c r="H92" s="162"/>
      <c r="I92" s="163"/>
      <c r="J92" s="163"/>
      <c r="K92" s="48"/>
      <c r="L92" s="50"/>
      <c r="M92" s="119"/>
      <c r="N92" s="119"/>
      <c r="O92" s="118"/>
    </row>
    <row r="93" spans="1:15" x14ac:dyDescent="0.25">
      <c r="A93" s="231">
        <v>82</v>
      </c>
      <c r="B93" s="163" t="s">
        <v>705</v>
      </c>
      <c r="C93" s="162">
        <f t="shared" si="1"/>
        <v>15</v>
      </c>
      <c r="D93" s="232">
        <v>100</v>
      </c>
      <c r="E93" s="233" t="s">
        <v>72</v>
      </c>
      <c r="F93" s="234">
        <v>1500</v>
      </c>
      <c r="G93" s="163"/>
      <c r="H93" s="162"/>
      <c r="I93" s="163"/>
      <c r="J93" s="163"/>
      <c r="K93" s="48"/>
      <c r="L93" s="50"/>
      <c r="M93" s="119"/>
      <c r="N93" s="119"/>
      <c r="O93" s="118"/>
    </row>
    <row r="94" spans="1:15" x14ac:dyDescent="0.25">
      <c r="A94" s="231">
        <v>83</v>
      </c>
      <c r="B94" s="200" t="s">
        <v>706</v>
      </c>
      <c r="C94" s="162">
        <f t="shared" si="1"/>
        <v>1000</v>
      </c>
      <c r="D94" s="232">
        <v>4</v>
      </c>
      <c r="E94" s="233" t="s">
        <v>72</v>
      </c>
      <c r="F94" s="172">
        <v>4000</v>
      </c>
      <c r="G94" s="163"/>
      <c r="H94" s="162"/>
      <c r="I94" s="163"/>
      <c r="J94" s="163"/>
      <c r="K94" s="48"/>
      <c r="L94" s="50"/>
      <c r="M94" s="119"/>
      <c r="N94" s="119"/>
      <c r="O94" s="118"/>
    </row>
    <row r="95" spans="1:15" x14ac:dyDescent="0.25">
      <c r="A95" s="231">
        <v>84</v>
      </c>
      <c r="B95" s="163" t="s">
        <v>707</v>
      </c>
      <c r="C95" s="162">
        <f t="shared" si="1"/>
        <v>687.5</v>
      </c>
      <c r="D95" s="232">
        <v>4</v>
      </c>
      <c r="E95" s="233" t="s">
        <v>72</v>
      </c>
      <c r="F95" s="245">
        <v>2750</v>
      </c>
      <c r="G95" s="163"/>
      <c r="H95" s="162"/>
      <c r="I95" s="163"/>
      <c r="J95" s="163"/>
      <c r="K95" s="48"/>
      <c r="L95" s="50"/>
      <c r="M95" s="119"/>
      <c r="N95" s="119"/>
      <c r="O95" s="118"/>
    </row>
    <row r="96" spans="1:15" x14ac:dyDescent="0.25">
      <c r="A96" s="231">
        <v>85</v>
      </c>
      <c r="B96" s="246" t="s">
        <v>708</v>
      </c>
      <c r="C96" s="162">
        <f t="shared" si="1"/>
        <v>500</v>
      </c>
      <c r="D96" s="247">
        <v>2</v>
      </c>
      <c r="E96" s="233" t="s">
        <v>72</v>
      </c>
      <c r="F96" s="248">
        <v>1000</v>
      </c>
      <c r="G96" s="163"/>
      <c r="H96" s="162"/>
      <c r="I96" s="163"/>
      <c r="J96" s="163"/>
      <c r="K96" s="48"/>
      <c r="L96" s="50"/>
      <c r="M96" s="119"/>
      <c r="N96" s="119"/>
      <c r="O96" s="118"/>
    </row>
    <row r="97" spans="1:15" x14ac:dyDescent="0.25">
      <c r="A97" s="231">
        <v>86</v>
      </c>
      <c r="B97" s="163" t="s">
        <v>709</v>
      </c>
      <c r="C97" s="162">
        <f t="shared" si="1"/>
        <v>60</v>
      </c>
      <c r="D97" s="232">
        <v>800</v>
      </c>
      <c r="E97" s="233" t="s">
        <v>72</v>
      </c>
      <c r="F97" s="245">
        <v>48000</v>
      </c>
      <c r="G97" s="163"/>
      <c r="H97" s="162"/>
      <c r="I97" s="163"/>
      <c r="J97" s="163"/>
      <c r="K97" s="48"/>
      <c r="L97" s="50"/>
      <c r="M97" s="119"/>
      <c r="N97" s="119"/>
      <c r="O97" s="118"/>
    </row>
    <row r="98" spans="1:15" x14ac:dyDescent="0.25">
      <c r="A98" s="231">
        <v>87</v>
      </c>
      <c r="B98" s="163" t="s">
        <v>710</v>
      </c>
      <c r="C98" s="162">
        <f t="shared" si="1"/>
        <v>846.66666666666663</v>
      </c>
      <c r="D98" s="232">
        <v>15</v>
      </c>
      <c r="E98" s="233" t="s">
        <v>72</v>
      </c>
      <c r="F98" s="245">
        <v>12700</v>
      </c>
      <c r="G98" s="163"/>
      <c r="H98" s="162"/>
      <c r="I98" s="163"/>
      <c r="J98" s="163"/>
      <c r="K98" s="48"/>
      <c r="L98" s="50"/>
      <c r="M98" s="119"/>
      <c r="N98" s="119"/>
      <c r="O98" s="118"/>
    </row>
    <row r="99" spans="1:15" x14ac:dyDescent="0.25">
      <c r="A99" s="231">
        <v>88</v>
      </c>
      <c r="B99" s="163" t="s">
        <v>711</v>
      </c>
      <c r="C99" s="162">
        <f t="shared" si="1"/>
        <v>10</v>
      </c>
      <c r="D99" s="232">
        <v>140</v>
      </c>
      <c r="E99" s="233" t="s">
        <v>72</v>
      </c>
      <c r="F99" s="245">
        <v>1400</v>
      </c>
      <c r="G99" s="163"/>
      <c r="H99" s="162"/>
      <c r="I99" s="163"/>
      <c r="J99" s="163"/>
      <c r="K99" s="48"/>
      <c r="L99" s="50"/>
      <c r="M99" s="119"/>
      <c r="N99" s="119"/>
      <c r="O99" s="118"/>
    </row>
    <row r="100" spans="1:15" x14ac:dyDescent="0.25">
      <c r="A100" s="231">
        <v>89</v>
      </c>
      <c r="B100" s="163" t="s">
        <v>712</v>
      </c>
      <c r="C100" s="162">
        <f t="shared" si="1"/>
        <v>70</v>
      </c>
      <c r="D100" s="232">
        <v>50</v>
      </c>
      <c r="E100" s="233" t="s">
        <v>72</v>
      </c>
      <c r="F100" s="245">
        <v>3500</v>
      </c>
      <c r="G100" s="163"/>
      <c r="H100" s="162"/>
      <c r="I100" s="163"/>
      <c r="J100" s="163"/>
      <c r="K100" s="48"/>
      <c r="L100" s="50"/>
      <c r="M100" s="119"/>
      <c r="N100" s="119"/>
      <c r="O100" s="118"/>
    </row>
    <row r="101" spans="1:15" x14ac:dyDescent="0.25">
      <c r="A101" s="231">
        <v>90</v>
      </c>
      <c r="B101" s="163" t="s">
        <v>713</v>
      </c>
      <c r="C101" s="162">
        <f t="shared" si="1"/>
        <v>70.2</v>
      </c>
      <c r="D101" s="232">
        <v>50</v>
      </c>
      <c r="E101" s="233" t="s">
        <v>72</v>
      </c>
      <c r="F101" s="245">
        <v>3510</v>
      </c>
      <c r="G101" s="163"/>
      <c r="H101" s="162"/>
      <c r="I101" s="163"/>
      <c r="J101" s="163"/>
      <c r="K101" s="48"/>
      <c r="L101" s="50"/>
      <c r="M101" s="119"/>
      <c r="N101" s="119"/>
      <c r="O101" s="118"/>
    </row>
    <row r="102" spans="1:15" x14ac:dyDescent="0.25">
      <c r="A102" s="231">
        <v>91</v>
      </c>
      <c r="B102" s="163" t="s">
        <v>714</v>
      </c>
      <c r="C102" s="162">
        <f t="shared" si="1"/>
        <v>50</v>
      </c>
      <c r="D102" s="232">
        <v>50</v>
      </c>
      <c r="E102" s="233" t="s">
        <v>72</v>
      </c>
      <c r="F102" s="234">
        <v>2500</v>
      </c>
      <c r="G102" s="163"/>
      <c r="H102" s="162"/>
      <c r="I102" s="163"/>
      <c r="J102" s="163"/>
      <c r="K102" s="48"/>
      <c r="L102" s="50"/>
      <c r="M102" s="119"/>
      <c r="N102" s="119"/>
      <c r="O102" s="118"/>
    </row>
    <row r="103" spans="1:15" x14ac:dyDescent="0.25">
      <c r="A103" s="231">
        <v>92</v>
      </c>
      <c r="B103" s="163" t="s">
        <v>715</v>
      </c>
      <c r="C103" s="162">
        <f t="shared" si="1"/>
        <v>1000</v>
      </c>
      <c r="D103" s="232">
        <v>5</v>
      </c>
      <c r="E103" s="233" t="s">
        <v>72</v>
      </c>
      <c r="F103" s="249">
        <v>5000</v>
      </c>
      <c r="G103" s="163"/>
      <c r="H103" s="162"/>
      <c r="I103" s="163"/>
      <c r="J103" s="163"/>
      <c r="K103" s="48"/>
      <c r="L103" s="50"/>
      <c r="M103" s="119"/>
      <c r="N103" s="119"/>
      <c r="O103" s="118"/>
    </row>
    <row r="104" spans="1:15" x14ac:dyDescent="0.25">
      <c r="A104" s="231">
        <v>93</v>
      </c>
      <c r="B104" s="163" t="s">
        <v>716</v>
      </c>
      <c r="C104" s="162">
        <f t="shared" si="1"/>
        <v>149.23076923076923</v>
      </c>
      <c r="D104" s="232">
        <v>65</v>
      </c>
      <c r="E104" s="233" t="s">
        <v>72</v>
      </c>
      <c r="F104" s="249">
        <v>9700</v>
      </c>
      <c r="G104" s="163"/>
      <c r="H104" s="162"/>
      <c r="I104" s="163"/>
      <c r="J104" s="163"/>
      <c r="K104" s="48"/>
      <c r="L104" s="50"/>
      <c r="M104" s="119"/>
      <c r="N104" s="119"/>
      <c r="O104" s="118"/>
    </row>
    <row r="105" spans="1:15" x14ac:dyDescent="0.25">
      <c r="A105" s="231">
        <v>94</v>
      </c>
      <c r="B105" s="163" t="s">
        <v>717</v>
      </c>
      <c r="C105" s="162">
        <f t="shared" si="1"/>
        <v>150</v>
      </c>
      <c r="D105" s="232">
        <v>50</v>
      </c>
      <c r="E105" s="233" t="s">
        <v>72</v>
      </c>
      <c r="F105" s="249">
        <v>7500</v>
      </c>
      <c r="G105" s="163"/>
      <c r="H105" s="162"/>
      <c r="I105" s="163"/>
      <c r="J105" s="163"/>
      <c r="K105" s="48"/>
      <c r="L105" s="50"/>
      <c r="M105" s="119"/>
      <c r="N105" s="119"/>
      <c r="O105" s="118"/>
    </row>
    <row r="106" spans="1:15" x14ac:dyDescent="0.25">
      <c r="A106" s="231">
        <v>95</v>
      </c>
      <c r="B106" s="163" t="s">
        <v>718</v>
      </c>
      <c r="C106" s="162">
        <f t="shared" si="1"/>
        <v>40</v>
      </c>
      <c r="D106" s="232">
        <v>50</v>
      </c>
      <c r="E106" s="233" t="s">
        <v>72</v>
      </c>
      <c r="F106" s="234">
        <v>2000</v>
      </c>
      <c r="G106" s="163"/>
      <c r="H106" s="162"/>
      <c r="I106" s="163"/>
      <c r="J106" s="163"/>
      <c r="K106" s="48"/>
      <c r="L106" s="50"/>
      <c r="M106" s="119"/>
      <c r="N106" s="119"/>
      <c r="O106" s="118"/>
    </row>
    <row r="107" spans="1:15" x14ac:dyDescent="0.25">
      <c r="A107" s="231">
        <v>96</v>
      </c>
      <c r="B107" s="163" t="s">
        <v>719</v>
      </c>
      <c r="C107" s="162">
        <f t="shared" si="1"/>
        <v>66.666666666666671</v>
      </c>
      <c r="D107" s="232">
        <v>30</v>
      </c>
      <c r="E107" s="233" t="s">
        <v>238</v>
      </c>
      <c r="F107" s="234">
        <v>2000</v>
      </c>
      <c r="G107" s="163"/>
      <c r="H107" s="162"/>
      <c r="I107" s="163"/>
      <c r="J107" s="163"/>
      <c r="K107" s="48"/>
      <c r="L107" s="50"/>
      <c r="M107" s="119"/>
      <c r="N107" s="119"/>
      <c r="O107" s="118"/>
    </row>
    <row r="108" spans="1:15" x14ac:dyDescent="0.25">
      <c r="A108" s="231">
        <v>97</v>
      </c>
      <c r="B108" s="163" t="s">
        <v>720</v>
      </c>
      <c r="C108" s="162">
        <f t="shared" si="1"/>
        <v>125</v>
      </c>
      <c r="D108" s="232">
        <v>40</v>
      </c>
      <c r="E108" s="233" t="s">
        <v>237</v>
      </c>
      <c r="F108" s="234">
        <v>5000</v>
      </c>
      <c r="G108" s="163"/>
      <c r="H108" s="162"/>
      <c r="I108" s="163"/>
      <c r="J108" s="163"/>
      <c r="K108" s="48"/>
      <c r="L108" s="50"/>
      <c r="M108" s="119"/>
      <c r="N108" s="119"/>
      <c r="O108" s="118"/>
    </row>
    <row r="109" spans="1:15" x14ac:dyDescent="0.25">
      <c r="A109" s="231">
        <v>98</v>
      </c>
      <c r="B109" s="200" t="s">
        <v>721</v>
      </c>
      <c r="C109" s="162">
        <f t="shared" si="1"/>
        <v>7000</v>
      </c>
      <c r="D109" s="232">
        <v>2</v>
      </c>
      <c r="E109" s="233" t="s">
        <v>72</v>
      </c>
      <c r="F109" s="172">
        <v>14000</v>
      </c>
      <c r="G109" s="163"/>
      <c r="H109" s="162"/>
      <c r="I109" s="163"/>
      <c r="J109" s="163"/>
      <c r="K109" s="48"/>
      <c r="L109" s="50"/>
      <c r="M109" s="119"/>
      <c r="N109" s="119"/>
      <c r="O109" s="118"/>
    </row>
    <row r="110" spans="1:15" x14ac:dyDescent="0.25">
      <c r="A110" s="231">
        <v>99</v>
      </c>
      <c r="B110" s="163" t="s">
        <v>722</v>
      </c>
      <c r="C110" s="162">
        <f t="shared" si="1"/>
        <v>950</v>
      </c>
      <c r="D110" s="232">
        <v>10</v>
      </c>
      <c r="E110" s="233" t="s">
        <v>72</v>
      </c>
      <c r="F110" s="234">
        <v>9500</v>
      </c>
      <c r="G110" s="163"/>
      <c r="H110" s="162"/>
      <c r="I110" s="163"/>
      <c r="J110" s="163"/>
      <c r="K110" s="48"/>
      <c r="L110" s="50"/>
      <c r="M110" s="119"/>
      <c r="N110" s="119"/>
      <c r="O110" s="118"/>
    </row>
    <row r="111" spans="1:15" x14ac:dyDescent="0.25">
      <c r="A111" s="231">
        <v>100</v>
      </c>
      <c r="B111" s="163" t="s">
        <v>723</v>
      </c>
      <c r="C111" s="162">
        <f t="shared" si="1"/>
        <v>45</v>
      </c>
      <c r="D111" s="232">
        <v>50</v>
      </c>
      <c r="E111" s="233" t="s">
        <v>72</v>
      </c>
      <c r="F111" s="249">
        <v>2250</v>
      </c>
      <c r="G111" s="163"/>
      <c r="H111" s="162"/>
      <c r="I111" s="163"/>
      <c r="J111" s="163"/>
      <c r="K111" s="48"/>
      <c r="L111" s="50"/>
      <c r="M111" s="119"/>
      <c r="N111" s="119"/>
      <c r="O111" s="118"/>
    </row>
    <row r="112" spans="1:15" x14ac:dyDescent="0.25">
      <c r="A112" s="231">
        <v>101</v>
      </c>
      <c r="B112" s="163" t="s">
        <v>724</v>
      </c>
      <c r="C112" s="162">
        <f t="shared" si="1"/>
        <v>60</v>
      </c>
      <c r="D112" s="232">
        <v>50</v>
      </c>
      <c r="E112" s="233" t="s">
        <v>72</v>
      </c>
      <c r="F112" s="249">
        <v>3000</v>
      </c>
      <c r="G112" s="163"/>
      <c r="H112" s="162"/>
      <c r="I112" s="163"/>
      <c r="J112" s="163"/>
      <c r="K112" s="48"/>
      <c r="L112" s="50"/>
      <c r="M112" s="119"/>
      <c r="N112" s="119"/>
      <c r="O112" s="118"/>
    </row>
    <row r="113" spans="1:15" x14ac:dyDescent="0.25">
      <c r="A113" s="231">
        <v>102</v>
      </c>
      <c r="B113" s="163" t="s">
        <v>725</v>
      </c>
      <c r="C113" s="162">
        <f t="shared" si="1"/>
        <v>20</v>
      </c>
      <c r="D113" s="232">
        <v>50</v>
      </c>
      <c r="E113" s="233" t="s">
        <v>72</v>
      </c>
      <c r="F113" s="249">
        <v>1000</v>
      </c>
      <c r="G113" s="163"/>
      <c r="H113" s="162"/>
      <c r="I113" s="163"/>
      <c r="J113" s="163"/>
      <c r="K113" s="48"/>
      <c r="L113" s="50"/>
      <c r="M113" s="119"/>
      <c r="N113" s="119"/>
      <c r="O113" s="118"/>
    </row>
    <row r="114" spans="1:15" x14ac:dyDescent="0.25">
      <c r="A114" s="231">
        <v>103</v>
      </c>
      <c r="B114" s="163" t="s">
        <v>726</v>
      </c>
      <c r="C114" s="162">
        <f t="shared" si="1"/>
        <v>50</v>
      </c>
      <c r="D114" s="232">
        <v>50</v>
      </c>
      <c r="E114" s="233" t="s">
        <v>72</v>
      </c>
      <c r="F114" s="249">
        <v>2500</v>
      </c>
      <c r="G114" s="163"/>
      <c r="H114" s="162"/>
      <c r="I114" s="163"/>
      <c r="J114" s="163"/>
      <c r="K114" s="48"/>
      <c r="L114" s="50"/>
      <c r="M114" s="119"/>
      <c r="N114" s="119"/>
      <c r="O114" s="118"/>
    </row>
    <row r="115" spans="1:15" x14ac:dyDescent="0.25">
      <c r="A115" s="231">
        <v>104</v>
      </c>
      <c r="B115" s="163" t="s">
        <v>727</v>
      </c>
      <c r="C115" s="162">
        <f t="shared" si="1"/>
        <v>100</v>
      </c>
      <c r="D115" s="232">
        <v>20</v>
      </c>
      <c r="E115" s="233" t="s">
        <v>238</v>
      </c>
      <c r="F115" s="234">
        <v>2000</v>
      </c>
      <c r="G115" s="163"/>
      <c r="H115" s="162"/>
      <c r="I115" s="163"/>
      <c r="J115" s="163"/>
      <c r="K115" s="48"/>
      <c r="L115" s="50"/>
      <c r="M115" s="119"/>
      <c r="N115" s="119"/>
      <c r="O115" s="118"/>
    </row>
    <row r="116" spans="1:15" x14ac:dyDescent="0.25">
      <c r="A116" s="231">
        <v>105</v>
      </c>
      <c r="B116" s="163" t="s">
        <v>728</v>
      </c>
      <c r="C116" s="162">
        <f t="shared" si="1"/>
        <v>234</v>
      </c>
      <c r="D116" s="232">
        <v>15</v>
      </c>
      <c r="E116" s="233" t="s">
        <v>72</v>
      </c>
      <c r="F116" s="234">
        <v>3510</v>
      </c>
      <c r="G116" s="163"/>
      <c r="H116" s="162"/>
      <c r="I116" s="163"/>
      <c r="J116" s="163"/>
      <c r="K116" s="48"/>
      <c r="L116" s="50"/>
      <c r="M116" s="119"/>
      <c r="N116" s="119"/>
      <c r="O116" s="118"/>
    </row>
    <row r="117" spans="1:15" x14ac:dyDescent="0.25">
      <c r="A117" s="231">
        <v>106</v>
      </c>
      <c r="B117" s="163" t="s">
        <v>729</v>
      </c>
      <c r="C117" s="162">
        <f t="shared" si="1"/>
        <v>230</v>
      </c>
      <c r="D117" s="232">
        <v>15</v>
      </c>
      <c r="E117" s="233" t="s">
        <v>72</v>
      </c>
      <c r="F117" s="234">
        <v>3450</v>
      </c>
      <c r="G117" s="163"/>
      <c r="H117" s="162"/>
      <c r="I117" s="163"/>
      <c r="J117" s="163"/>
      <c r="K117" s="48"/>
      <c r="L117" s="50"/>
      <c r="M117" s="119"/>
      <c r="N117" s="119"/>
      <c r="O117" s="118"/>
    </row>
    <row r="118" spans="1:15" x14ac:dyDescent="0.25">
      <c r="A118" s="231">
        <v>107</v>
      </c>
      <c r="B118" s="250" t="s">
        <v>730</v>
      </c>
      <c r="C118" s="162">
        <f t="shared" si="1"/>
        <v>600</v>
      </c>
      <c r="D118" s="232">
        <v>5</v>
      </c>
      <c r="E118" s="233" t="s">
        <v>72</v>
      </c>
      <c r="F118" s="234">
        <v>3000</v>
      </c>
      <c r="G118" s="163"/>
      <c r="H118" s="162"/>
      <c r="I118" s="163"/>
      <c r="J118" s="163"/>
      <c r="K118" s="48"/>
      <c r="L118" s="50"/>
      <c r="M118" s="119"/>
      <c r="N118" s="119"/>
      <c r="O118" s="118"/>
    </row>
    <row r="119" spans="1:15" x14ac:dyDescent="0.25">
      <c r="A119" s="231">
        <v>108</v>
      </c>
      <c r="B119" s="163" t="s">
        <v>731</v>
      </c>
      <c r="C119" s="162">
        <f t="shared" si="1"/>
        <v>240</v>
      </c>
      <c r="D119" s="232">
        <v>20</v>
      </c>
      <c r="E119" s="233" t="s">
        <v>76</v>
      </c>
      <c r="F119" s="234">
        <v>4800</v>
      </c>
      <c r="G119" s="163"/>
      <c r="H119" s="162"/>
      <c r="I119" s="163"/>
      <c r="J119" s="163"/>
      <c r="K119" s="48"/>
      <c r="L119" s="50"/>
      <c r="M119" s="119"/>
      <c r="N119" s="119"/>
      <c r="O119" s="118"/>
    </row>
    <row r="120" spans="1:15" x14ac:dyDescent="0.25">
      <c r="A120" s="231">
        <v>109</v>
      </c>
      <c r="B120" s="163" t="s">
        <v>732</v>
      </c>
      <c r="C120" s="162">
        <f t="shared" si="1"/>
        <v>1000</v>
      </c>
      <c r="D120" s="232">
        <v>3</v>
      </c>
      <c r="E120" s="233" t="s">
        <v>238</v>
      </c>
      <c r="F120" s="234">
        <v>3000</v>
      </c>
      <c r="G120" s="163"/>
      <c r="H120" s="162"/>
      <c r="I120" s="163"/>
      <c r="J120" s="163"/>
      <c r="K120" s="48"/>
      <c r="L120" s="50"/>
      <c r="M120" s="119"/>
      <c r="N120" s="119"/>
      <c r="O120" s="118"/>
    </row>
    <row r="121" spans="1:15" x14ac:dyDescent="0.25">
      <c r="A121" s="231">
        <v>110</v>
      </c>
      <c r="B121" s="163" t="s">
        <v>733</v>
      </c>
      <c r="C121" s="162">
        <f t="shared" si="1"/>
        <v>200</v>
      </c>
      <c r="D121" s="232">
        <v>153</v>
      </c>
      <c r="E121" s="233" t="s">
        <v>72</v>
      </c>
      <c r="F121" s="234">
        <v>30600</v>
      </c>
      <c r="G121" s="163"/>
      <c r="H121" s="162"/>
      <c r="I121" s="163"/>
      <c r="J121" s="163"/>
      <c r="K121" s="48"/>
      <c r="L121" s="50"/>
      <c r="M121" s="119"/>
      <c r="N121" s="119"/>
      <c r="O121" s="118"/>
    </row>
    <row r="122" spans="1:15" x14ac:dyDescent="0.25">
      <c r="A122" s="231">
        <v>111</v>
      </c>
      <c r="B122" s="163" t="s">
        <v>734</v>
      </c>
      <c r="C122" s="162">
        <f t="shared" si="1"/>
        <v>400</v>
      </c>
      <c r="D122" s="232">
        <v>2</v>
      </c>
      <c r="E122" s="233" t="s">
        <v>72</v>
      </c>
      <c r="F122" s="234">
        <v>800</v>
      </c>
      <c r="G122" s="163"/>
      <c r="H122" s="162"/>
      <c r="I122" s="163"/>
      <c r="J122" s="163"/>
      <c r="K122" s="48"/>
      <c r="L122" s="50"/>
      <c r="M122" s="119"/>
      <c r="N122" s="119"/>
      <c r="O122" s="118"/>
    </row>
    <row r="123" spans="1:15" x14ac:dyDescent="0.25">
      <c r="A123" s="231">
        <v>112</v>
      </c>
      <c r="B123" s="251" t="s">
        <v>735</v>
      </c>
      <c r="C123" s="162">
        <f t="shared" si="1"/>
        <v>200</v>
      </c>
      <c r="D123" s="232">
        <v>5</v>
      </c>
      <c r="E123" s="233" t="s">
        <v>72</v>
      </c>
      <c r="F123" s="172">
        <v>1000</v>
      </c>
      <c r="G123" s="163"/>
      <c r="H123" s="162"/>
      <c r="I123" s="163"/>
      <c r="J123" s="163"/>
      <c r="K123" s="48"/>
      <c r="L123" s="50"/>
      <c r="M123" s="119"/>
      <c r="N123" s="119"/>
      <c r="O123" s="118"/>
    </row>
    <row r="124" spans="1:15" x14ac:dyDescent="0.25">
      <c r="A124" s="231">
        <v>113</v>
      </c>
      <c r="B124" s="163" t="s">
        <v>736</v>
      </c>
      <c r="C124" s="162">
        <f t="shared" si="1"/>
        <v>100</v>
      </c>
      <c r="D124" s="232">
        <v>10</v>
      </c>
      <c r="E124" s="233" t="s">
        <v>79</v>
      </c>
      <c r="F124" s="234">
        <v>1000</v>
      </c>
      <c r="G124" s="163"/>
      <c r="H124" s="162"/>
      <c r="I124" s="163"/>
      <c r="J124" s="163"/>
      <c r="K124" s="48"/>
      <c r="L124" s="50"/>
      <c r="M124" s="119"/>
      <c r="N124" s="119"/>
      <c r="O124" s="118"/>
    </row>
    <row r="125" spans="1:15" x14ac:dyDescent="0.25">
      <c r="A125" s="231">
        <v>114</v>
      </c>
      <c r="B125" s="163" t="s">
        <v>737</v>
      </c>
      <c r="C125" s="162">
        <f t="shared" si="1"/>
        <v>100</v>
      </c>
      <c r="D125" s="232">
        <v>10</v>
      </c>
      <c r="E125" s="233" t="s">
        <v>79</v>
      </c>
      <c r="F125" s="234">
        <v>1000</v>
      </c>
      <c r="G125" s="163"/>
      <c r="H125" s="162"/>
      <c r="I125" s="163"/>
      <c r="J125" s="163"/>
      <c r="K125" s="48"/>
      <c r="L125" s="50"/>
      <c r="M125" s="119"/>
      <c r="N125" s="119"/>
      <c r="O125" s="118"/>
    </row>
    <row r="126" spans="1:15" x14ac:dyDescent="0.25">
      <c r="A126" s="231">
        <v>115</v>
      </c>
      <c r="B126" s="251" t="s">
        <v>738</v>
      </c>
      <c r="C126" s="162">
        <f t="shared" si="1"/>
        <v>200</v>
      </c>
      <c r="D126" s="232">
        <v>5</v>
      </c>
      <c r="E126" s="233" t="s">
        <v>72</v>
      </c>
      <c r="F126" s="172">
        <v>1000</v>
      </c>
      <c r="G126" s="163"/>
      <c r="H126" s="162"/>
      <c r="I126" s="163"/>
      <c r="J126" s="163"/>
      <c r="K126" s="48"/>
      <c r="L126" s="50"/>
      <c r="M126" s="119"/>
      <c r="N126" s="119"/>
      <c r="O126" s="118"/>
    </row>
    <row r="127" spans="1:15" x14ac:dyDescent="0.25">
      <c r="A127" s="231">
        <v>116</v>
      </c>
      <c r="B127" s="251" t="s">
        <v>739</v>
      </c>
      <c r="C127" s="162">
        <f t="shared" si="1"/>
        <v>400</v>
      </c>
      <c r="D127" s="232">
        <v>5</v>
      </c>
      <c r="E127" s="233" t="s">
        <v>238</v>
      </c>
      <c r="F127" s="172">
        <v>2000</v>
      </c>
      <c r="G127" s="163"/>
      <c r="H127" s="162"/>
      <c r="I127" s="163"/>
      <c r="J127" s="163"/>
      <c r="K127" s="48"/>
      <c r="L127" s="50"/>
      <c r="M127" s="119"/>
      <c r="N127" s="119"/>
      <c r="O127" s="118"/>
    </row>
    <row r="128" spans="1:15" x14ac:dyDescent="0.25">
      <c r="A128" s="231">
        <v>117</v>
      </c>
      <c r="B128" s="251" t="s">
        <v>740</v>
      </c>
      <c r="C128" s="162">
        <f t="shared" si="1"/>
        <v>100</v>
      </c>
      <c r="D128" s="232">
        <v>10</v>
      </c>
      <c r="E128" s="233" t="s">
        <v>79</v>
      </c>
      <c r="F128" s="172">
        <v>1000</v>
      </c>
      <c r="G128" s="163"/>
      <c r="H128" s="162"/>
      <c r="I128" s="163"/>
      <c r="J128" s="163"/>
      <c r="K128" s="48"/>
      <c r="L128" s="50"/>
      <c r="M128" s="119"/>
      <c r="N128" s="119"/>
      <c r="O128" s="118"/>
    </row>
    <row r="129" spans="1:14" x14ac:dyDescent="0.25">
      <c r="A129" s="252" t="s">
        <v>19</v>
      </c>
      <c r="B129" s="163"/>
      <c r="C129" s="163"/>
      <c r="D129" s="163"/>
      <c r="E129" s="163"/>
      <c r="F129" s="253">
        <f>SUM(F12:F128)</f>
        <v>750000</v>
      </c>
      <c r="G129" s="163"/>
      <c r="H129" s="234">
        <f>SUM(H12:H94)</f>
        <v>0</v>
      </c>
      <c r="I129" s="163"/>
      <c r="J129" s="163"/>
      <c r="K129" s="4"/>
      <c r="L129" s="107">
        <f>SUM(L12:L94)</f>
        <v>0</v>
      </c>
      <c r="M129" s="4"/>
      <c r="N129" s="4"/>
    </row>
    <row r="130" spans="1:14" s="8" customForma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1:14" s="8" customFormat="1" x14ac:dyDescent="0.25">
      <c r="A131" s="20" t="s">
        <v>27</v>
      </c>
      <c r="B131" s="6"/>
      <c r="C131" s="6"/>
      <c r="D131" s="6"/>
      <c r="E131" s="6"/>
      <c r="F131" s="6"/>
      <c r="G131" s="6"/>
      <c r="H131" s="7"/>
      <c r="I131" s="7"/>
      <c r="J131" s="7"/>
      <c r="K131" s="7"/>
      <c r="L131" s="7"/>
    </row>
    <row r="132" spans="1:14" s="8" customFormat="1" ht="14.45" customHeight="1" x14ac:dyDescent="0.25">
      <c r="B132" s="7"/>
      <c r="C132" s="7"/>
      <c r="D132" s="7"/>
      <c r="E132" s="7"/>
      <c r="F132" s="7"/>
      <c r="G132" s="7"/>
      <c r="H132" s="15"/>
      <c r="I132" s="7"/>
      <c r="K132"/>
      <c r="L132"/>
      <c r="M132"/>
    </row>
    <row r="133" spans="1:14" s="8" customFormat="1" ht="14.45" customHeight="1" x14ac:dyDescent="0.25">
      <c r="B133" s="7"/>
      <c r="C133" s="7"/>
      <c r="D133" s="7"/>
      <c r="E133" s="7"/>
      <c r="F133" s="7"/>
      <c r="G133" s="7"/>
      <c r="H133" s="15"/>
      <c r="I133" s="7"/>
      <c r="K133"/>
      <c r="L133"/>
      <c r="M133"/>
    </row>
    <row r="134" spans="1:14" s="8" customFormat="1" ht="14.45" customHeight="1" x14ac:dyDescent="0.25">
      <c r="A134" s="219" t="s">
        <v>235</v>
      </c>
      <c r="B134" s="219"/>
      <c r="C134" s="219"/>
      <c r="D134" s="7"/>
      <c r="E134" s="7"/>
      <c r="F134" s="7"/>
      <c r="G134" s="7"/>
      <c r="H134" s="15"/>
      <c r="I134" s="7"/>
      <c r="K134"/>
      <c r="L134"/>
      <c r="M134"/>
    </row>
    <row r="135" spans="1:14" s="8" customFormat="1" x14ac:dyDescent="0.25">
      <c r="A135" s="207" t="s">
        <v>290</v>
      </c>
      <c r="B135" s="207"/>
      <c r="C135" s="207"/>
      <c r="D135" s="7"/>
      <c r="H135" s="7"/>
      <c r="K135"/>
      <c r="L135"/>
      <c r="M135"/>
    </row>
    <row r="136" spans="1:14" s="8" customFormat="1" x14ac:dyDescent="0.25">
      <c r="B136" s="7"/>
      <c r="C136" s="7"/>
      <c r="D136" s="7"/>
      <c r="H136" s="7"/>
      <c r="K136"/>
      <c r="L136"/>
      <c r="M136"/>
    </row>
    <row r="137" spans="1:14" s="8" customFormat="1" x14ac:dyDescent="0.25"/>
  </sheetData>
  <sheetProtection password="C1B6" sheet="1" objects="1" scenarios="1"/>
  <mergeCells count="22">
    <mergeCell ref="K7:N7"/>
    <mergeCell ref="G3:H3"/>
    <mergeCell ref="G4:H4"/>
    <mergeCell ref="A6:D6"/>
    <mergeCell ref="A7:E7"/>
    <mergeCell ref="F7:J7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134:C134"/>
    <mergeCell ref="A135:C135"/>
    <mergeCell ref="A8:E8"/>
    <mergeCell ref="G8:H8"/>
    <mergeCell ref="I8:J8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zoomScaleNormal="100" zoomScaleSheetLayoutView="100" workbookViewId="0">
      <selection activeCell="A7" sqref="A7:E7"/>
    </sheetView>
  </sheetViews>
  <sheetFormatPr defaultRowHeight="15" x14ac:dyDescent="0.25"/>
  <cols>
    <col min="1" max="1" width="10.5703125" customWidth="1"/>
    <col min="2" max="2" width="26.570312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5" x14ac:dyDescent="0.25">
      <c r="A1" s="16" t="s">
        <v>24</v>
      </c>
      <c r="B1" s="13"/>
      <c r="C1" s="13"/>
    </row>
    <row r="2" spans="1:15" x14ac:dyDescent="0.25">
      <c r="A2" s="16"/>
      <c r="B2" s="13"/>
      <c r="C2" s="13"/>
    </row>
    <row r="3" spans="1:15" x14ac:dyDescent="0.25">
      <c r="G3" s="208" t="s">
        <v>0</v>
      </c>
      <c r="H3" s="208"/>
    </row>
    <row r="4" spans="1:15" x14ac:dyDescent="0.25">
      <c r="G4" s="209" t="s">
        <v>396</v>
      </c>
      <c r="H4" s="209"/>
    </row>
    <row r="6" spans="1:15" ht="14.45" customHeight="1" x14ac:dyDescent="0.25">
      <c r="A6" s="210" t="s">
        <v>244</v>
      </c>
      <c r="B6" s="210"/>
      <c r="C6" s="210"/>
      <c r="D6" s="210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211" t="s">
        <v>1</v>
      </c>
      <c r="B7" s="211"/>
      <c r="C7" s="211"/>
      <c r="D7" s="211"/>
      <c r="E7" s="211"/>
      <c r="F7" s="212" t="s">
        <v>2</v>
      </c>
      <c r="G7" s="212"/>
      <c r="H7" s="212"/>
      <c r="I7" s="212"/>
      <c r="J7" s="212"/>
      <c r="K7" s="206" t="s">
        <v>26</v>
      </c>
      <c r="L7" s="206"/>
      <c r="M7" s="206"/>
      <c r="N7" s="206"/>
    </row>
    <row r="8" spans="1:15" x14ac:dyDescent="0.25">
      <c r="A8" s="213" t="s">
        <v>34</v>
      </c>
      <c r="B8" s="213"/>
      <c r="C8" s="213"/>
      <c r="D8" s="213"/>
      <c r="E8" s="213"/>
      <c r="F8" s="12" t="s">
        <v>3</v>
      </c>
      <c r="G8" s="212" t="s">
        <v>4</v>
      </c>
      <c r="H8" s="212"/>
      <c r="I8" s="212" t="s">
        <v>5</v>
      </c>
      <c r="J8" s="212"/>
      <c r="K8" s="213" t="s">
        <v>6</v>
      </c>
      <c r="L8" s="213"/>
      <c r="M8" s="213"/>
      <c r="N8" s="213"/>
    </row>
    <row r="9" spans="1:15" x14ac:dyDescent="0.25">
      <c r="A9" s="214" t="s">
        <v>7</v>
      </c>
      <c r="B9" s="214" t="s">
        <v>8</v>
      </c>
      <c r="C9" s="214" t="s">
        <v>9</v>
      </c>
      <c r="D9" s="215" t="s">
        <v>10</v>
      </c>
      <c r="E9" s="216"/>
      <c r="F9" s="214" t="s">
        <v>11</v>
      </c>
      <c r="G9" s="212" t="s">
        <v>12</v>
      </c>
      <c r="H9" s="212"/>
      <c r="I9" s="212"/>
      <c r="J9" s="212"/>
      <c r="K9" s="212"/>
      <c r="L9" s="212"/>
      <c r="M9" s="212"/>
      <c r="N9" s="212"/>
    </row>
    <row r="10" spans="1:15" x14ac:dyDescent="0.25">
      <c r="A10" s="214"/>
      <c r="B10" s="214"/>
      <c r="C10" s="214"/>
      <c r="D10" s="217"/>
      <c r="E10" s="218"/>
      <c r="F10" s="214"/>
      <c r="G10" s="214" t="s">
        <v>13</v>
      </c>
      <c r="H10" s="214"/>
      <c r="I10" s="214" t="s">
        <v>14</v>
      </c>
      <c r="J10" s="214"/>
      <c r="K10" s="220" t="s">
        <v>15</v>
      </c>
      <c r="L10" s="220"/>
      <c r="M10" s="212" t="s">
        <v>16</v>
      </c>
      <c r="N10" s="212"/>
    </row>
    <row r="11" spans="1:15" x14ac:dyDescent="0.25">
      <c r="A11" s="214"/>
      <c r="B11" s="214"/>
      <c r="C11" s="214"/>
      <c r="D11" s="14" t="s">
        <v>25</v>
      </c>
      <c r="E11" s="14" t="s">
        <v>8</v>
      </c>
      <c r="F11" s="214"/>
      <c r="G11" s="2" t="s">
        <v>17</v>
      </c>
      <c r="H11" s="3" t="s">
        <v>18</v>
      </c>
      <c r="I11" s="3" t="s">
        <v>17</v>
      </c>
      <c r="J11" s="3" t="s">
        <v>18</v>
      </c>
      <c r="K11" s="3" t="s">
        <v>17</v>
      </c>
      <c r="L11" s="3" t="s">
        <v>18</v>
      </c>
      <c r="M11" s="3" t="s">
        <v>17</v>
      </c>
      <c r="N11" s="3" t="s">
        <v>18</v>
      </c>
    </row>
    <row r="12" spans="1:15" x14ac:dyDescent="0.25">
      <c r="A12" s="36">
        <v>1</v>
      </c>
      <c r="B12" s="24" t="s">
        <v>35</v>
      </c>
      <c r="C12" s="50">
        <f>F12/D12</f>
        <v>290</v>
      </c>
      <c r="D12" s="30">
        <v>10</v>
      </c>
      <c r="E12" s="30" t="s">
        <v>73</v>
      </c>
      <c r="F12" s="27">
        <v>2900</v>
      </c>
      <c r="G12" s="48"/>
      <c r="H12" s="50"/>
      <c r="I12" s="48"/>
      <c r="J12" s="48"/>
      <c r="K12" s="48"/>
      <c r="L12" s="50"/>
      <c r="M12" s="119"/>
      <c r="N12" s="119"/>
      <c r="O12" s="118"/>
    </row>
    <row r="13" spans="1:15" x14ac:dyDescent="0.25">
      <c r="A13" s="36">
        <v>2</v>
      </c>
      <c r="B13" s="24" t="s">
        <v>36</v>
      </c>
      <c r="C13" s="50">
        <f t="shared" ref="C13:C57" si="0">F13/D13</f>
        <v>52</v>
      </c>
      <c r="D13" s="30">
        <v>4</v>
      </c>
      <c r="E13" s="30" t="s">
        <v>74</v>
      </c>
      <c r="F13" s="27">
        <v>208</v>
      </c>
      <c r="G13" s="48"/>
      <c r="H13" s="50"/>
      <c r="I13" s="48"/>
      <c r="J13" s="48"/>
      <c r="K13" s="48"/>
      <c r="L13" s="50"/>
      <c r="M13" s="119"/>
      <c r="N13" s="119"/>
      <c r="O13" s="118"/>
    </row>
    <row r="14" spans="1:15" x14ac:dyDescent="0.25">
      <c r="A14" s="36">
        <v>3</v>
      </c>
      <c r="B14" s="24" t="s">
        <v>37</v>
      </c>
      <c r="C14" s="50">
        <f t="shared" si="0"/>
        <v>20</v>
      </c>
      <c r="D14" s="30">
        <v>4</v>
      </c>
      <c r="E14" s="30" t="s">
        <v>423</v>
      </c>
      <c r="F14" s="27">
        <v>80</v>
      </c>
      <c r="G14" s="48"/>
      <c r="H14" s="50"/>
      <c r="I14" s="48"/>
      <c r="J14" s="48"/>
      <c r="K14" s="48"/>
      <c r="L14" s="50"/>
      <c r="M14" s="119"/>
      <c r="N14" s="119"/>
      <c r="O14" s="118"/>
    </row>
    <row r="15" spans="1:15" x14ac:dyDescent="0.25">
      <c r="A15" s="36">
        <v>4</v>
      </c>
      <c r="B15" s="24" t="s">
        <v>38</v>
      </c>
      <c r="C15" s="50">
        <f t="shared" si="0"/>
        <v>26.666666666666668</v>
      </c>
      <c r="D15" s="30">
        <v>6</v>
      </c>
      <c r="E15" s="30" t="s">
        <v>75</v>
      </c>
      <c r="F15" s="27">
        <v>160</v>
      </c>
      <c r="G15" s="48"/>
      <c r="H15" s="50"/>
      <c r="I15" s="48"/>
      <c r="J15" s="48"/>
      <c r="K15" s="48"/>
      <c r="L15" s="50"/>
      <c r="M15" s="119"/>
      <c r="N15" s="119"/>
      <c r="O15" s="118"/>
    </row>
    <row r="16" spans="1:15" x14ac:dyDescent="0.25">
      <c r="A16" s="36">
        <v>5</v>
      </c>
      <c r="B16" s="25" t="s">
        <v>39</v>
      </c>
      <c r="C16" s="50">
        <f t="shared" si="0"/>
        <v>240</v>
      </c>
      <c r="D16" s="30">
        <v>5</v>
      </c>
      <c r="E16" s="30" t="s">
        <v>76</v>
      </c>
      <c r="F16" s="28">
        <v>1200</v>
      </c>
      <c r="G16" s="48"/>
      <c r="H16" s="50"/>
      <c r="I16" s="48"/>
      <c r="J16" s="48"/>
      <c r="K16" s="48"/>
      <c r="L16" s="50"/>
      <c r="M16" s="119"/>
      <c r="N16" s="119"/>
      <c r="O16" s="118"/>
    </row>
    <row r="17" spans="1:15" x14ac:dyDescent="0.25">
      <c r="A17" s="36">
        <v>6</v>
      </c>
      <c r="B17" s="25" t="s">
        <v>40</v>
      </c>
      <c r="C17" s="50">
        <f t="shared" si="0"/>
        <v>260</v>
      </c>
      <c r="D17" s="30">
        <v>25</v>
      </c>
      <c r="E17" s="30" t="s">
        <v>76</v>
      </c>
      <c r="F17" s="28">
        <v>6500</v>
      </c>
      <c r="G17" s="48"/>
      <c r="H17" s="50"/>
      <c r="I17" s="48"/>
      <c r="J17" s="48"/>
      <c r="K17" s="48"/>
      <c r="L17" s="50"/>
      <c r="M17" s="119"/>
      <c r="N17" s="119"/>
      <c r="O17" s="118"/>
    </row>
    <row r="18" spans="1:15" x14ac:dyDescent="0.25">
      <c r="A18" s="36">
        <v>7</v>
      </c>
      <c r="B18" s="25" t="s">
        <v>41</v>
      </c>
      <c r="C18" s="50">
        <f t="shared" si="0"/>
        <v>250</v>
      </c>
      <c r="D18" s="31">
        <v>2</v>
      </c>
      <c r="E18" s="30" t="s">
        <v>237</v>
      </c>
      <c r="F18" s="28">
        <v>500</v>
      </c>
      <c r="G18" s="48"/>
      <c r="H18" s="50"/>
      <c r="I18" s="48"/>
      <c r="J18" s="48"/>
      <c r="K18" s="48"/>
      <c r="L18" s="50"/>
      <c r="M18" s="119"/>
      <c r="N18" s="119"/>
      <c r="O18" s="118"/>
    </row>
    <row r="19" spans="1:15" x14ac:dyDescent="0.25">
      <c r="A19" s="36">
        <v>8</v>
      </c>
      <c r="B19" s="25" t="s">
        <v>42</v>
      </c>
      <c r="C19" s="50">
        <f t="shared" si="0"/>
        <v>385</v>
      </c>
      <c r="D19" s="31">
        <v>1</v>
      </c>
      <c r="E19" s="30" t="s">
        <v>77</v>
      </c>
      <c r="F19" s="28">
        <v>385</v>
      </c>
      <c r="G19" s="48"/>
      <c r="H19" s="50"/>
      <c r="I19" s="48"/>
      <c r="J19" s="48"/>
      <c r="K19" s="48"/>
      <c r="L19" s="50"/>
      <c r="M19" s="119"/>
      <c r="N19" s="119"/>
      <c r="O19" s="118"/>
    </row>
    <row r="20" spans="1:15" x14ac:dyDescent="0.25">
      <c r="A20" s="36">
        <v>9</v>
      </c>
      <c r="B20" s="25" t="s">
        <v>43</v>
      </c>
      <c r="C20" s="50">
        <f t="shared" si="0"/>
        <v>145</v>
      </c>
      <c r="D20" s="31">
        <v>4</v>
      </c>
      <c r="E20" s="30" t="s">
        <v>238</v>
      </c>
      <c r="F20" s="28">
        <v>580</v>
      </c>
      <c r="G20" s="48"/>
      <c r="H20" s="50"/>
      <c r="I20" s="48"/>
      <c r="J20" s="48"/>
      <c r="K20" s="48"/>
      <c r="L20" s="50"/>
      <c r="M20" s="119"/>
      <c r="N20" s="119"/>
      <c r="O20" s="118"/>
    </row>
    <row r="21" spans="1:15" ht="22.5" x14ac:dyDescent="0.25">
      <c r="A21" s="36">
        <v>10</v>
      </c>
      <c r="B21" s="25" t="s">
        <v>44</v>
      </c>
      <c r="C21" s="50">
        <f t="shared" si="0"/>
        <v>135</v>
      </c>
      <c r="D21" s="31">
        <v>2</v>
      </c>
      <c r="E21" s="30" t="s">
        <v>245</v>
      </c>
      <c r="F21" s="28">
        <v>270</v>
      </c>
      <c r="G21" s="48"/>
      <c r="H21" s="50"/>
      <c r="I21" s="48"/>
      <c r="J21" s="48"/>
      <c r="K21" s="48"/>
      <c r="L21" s="50"/>
      <c r="M21" s="119"/>
      <c r="N21" s="119"/>
      <c r="O21" s="118"/>
    </row>
    <row r="22" spans="1:15" x14ac:dyDescent="0.25">
      <c r="A22" s="36">
        <v>11</v>
      </c>
      <c r="B22" s="25" t="s">
        <v>45</v>
      </c>
      <c r="C22" s="50">
        <f t="shared" si="0"/>
        <v>7</v>
      </c>
      <c r="D22" s="31">
        <v>50</v>
      </c>
      <c r="E22" s="30" t="s">
        <v>245</v>
      </c>
      <c r="F22" s="28">
        <v>350</v>
      </c>
      <c r="G22" s="48"/>
      <c r="H22" s="50"/>
      <c r="I22" s="48"/>
      <c r="J22" s="48"/>
      <c r="K22" s="48"/>
      <c r="L22" s="50"/>
      <c r="M22" s="119"/>
      <c r="N22" s="119"/>
      <c r="O22" s="118"/>
    </row>
    <row r="23" spans="1:15" x14ac:dyDescent="0.25">
      <c r="A23" s="36">
        <v>12</v>
      </c>
      <c r="B23" s="25" t="s">
        <v>46</v>
      </c>
      <c r="C23" s="50">
        <f t="shared" si="0"/>
        <v>250</v>
      </c>
      <c r="D23" s="31">
        <v>2</v>
      </c>
      <c r="E23" s="30" t="s">
        <v>236</v>
      </c>
      <c r="F23" s="28">
        <v>500</v>
      </c>
      <c r="G23" s="48"/>
      <c r="H23" s="50"/>
      <c r="I23" s="48"/>
      <c r="J23" s="48"/>
      <c r="K23" s="48"/>
      <c r="L23" s="50"/>
      <c r="M23" s="119"/>
      <c r="N23" s="119"/>
      <c r="O23" s="118"/>
    </row>
    <row r="24" spans="1:15" x14ac:dyDescent="0.25">
      <c r="A24" s="36">
        <v>13</v>
      </c>
      <c r="B24" s="25" t="s">
        <v>47</v>
      </c>
      <c r="C24" s="50">
        <f t="shared" si="0"/>
        <v>105</v>
      </c>
      <c r="D24" s="31">
        <v>2</v>
      </c>
      <c r="E24" s="30" t="s">
        <v>237</v>
      </c>
      <c r="F24" s="28">
        <v>210</v>
      </c>
      <c r="G24" s="48"/>
      <c r="H24" s="50"/>
      <c r="I24" s="48"/>
      <c r="J24" s="48"/>
      <c r="K24" s="48"/>
      <c r="L24" s="50"/>
      <c r="M24" s="119"/>
      <c r="N24" s="119"/>
      <c r="O24" s="118"/>
    </row>
    <row r="25" spans="1:15" x14ac:dyDescent="0.25">
      <c r="A25" s="36">
        <v>14</v>
      </c>
      <c r="B25" s="25" t="s">
        <v>48</v>
      </c>
      <c r="C25" s="50">
        <f t="shared" si="0"/>
        <v>175</v>
      </c>
      <c r="D25" s="31">
        <v>2</v>
      </c>
      <c r="E25" s="30" t="s">
        <v>237</v>
      </c>
      <c r="F25" s="28">
        <v>350</v>
      </c>
      <c r="G25" s="48"/>
      <c r="H25" s="50"/>
      <c r="I25" s="48"/>
      <c r="J25" s="48"/>
      <c r="K25" s="48"/>
      <c r="L25" s="50"/>
      <c r="M25" s="119"/>
      <c r="N25" s="119"/>
      <c r="O25" s="118"/>
    </row>
    <row r="26" spans="1:15" x14ac:dyDescent="0.25">
      <c r="A26" s="36">
        <v>15</v>
      </c>
      <c r="B26" s="25" t="s">
        <v>49</v>
      </c>
      <c r="C26" s="50">
        <f t="shared" si="0"/>
        <v>20</v>
      </c>
      <c r="D26" s="32">
        <v>2</v>
      </c>
      <c r="E26" s="30" t="s">
        <v>75</v>
      </c>
      <c r="F26" s="28">
        <v>40</v>
      </c>
      <c r="G26" s="48"/>
      <c r="H26" s="50"/>
      <c r="I26" s="48"/>
      <c r="J26" s="48"/>
      <c r="K26" s="48"/>
      <c r="L26" s="50"/>
      <c r="M26" s="119"/>
      <c r="N26" s="119"/>
      <c r="O26" s="118"/>
    </row>
    <row r="27" spans="1:15" x14ac:dyDescent="0.25">
      <c r="A27" s="36">
        <v>16</v>
      </c>
      <c r="B27" s="25" t="s">
        <v>50</v>
      </c>
      <c r="C27" s="50">
        <f t="shared" si="0"/>
        <v>80</v>
      </c>
      <c r="D27" s="31">
        <v>2</v>
      </c>
      <c r="E27" s="30" t="s">
        <v>245</v>
      </c>
      <c r="F27" s="28">
        <v>160</v>
      </c>
      <c r="G27" s="48"/>
      <c r="H27" s="50"/>
      <c r="I27" s="48"/>
      <c r="J27" s="48"/>
      <c r="K27" s="48"/>
      <c r="L27" s="50"/>
      <c r="M27" s="119"/>
      <c r="N27" s="119"/>
      <c r="O27" s="118"/>
    </row>
    <row r="28" spans="1:15" x14ac:dyDescent="0.25">
      <c r="A28" s="36">
        <v>17</v>
      </c>
      <c r="B28" s="25" t="s">
        <v>51</v>
      </c>
      <c r="C28" s="50">
        <f t="shared" si="0"/>
        <v>115</v>
      </c>
      <c r="D28" s="31">
        <v>4</v>
      </c>
      <c r="E28" s="30" t="s">
        <v>238</v>
      </c>
      <c r="F28" s="28">
        <v>460</v>
      </c>
      <c r="G28" s="48"/>
      <c r="H28" s="50"/>
      <c r="I28" s="48"/>
      <c r="J28" s="48"/>
      <c r="K28" s="48"/>
      <c r="L28" s="50"/>
      <c r="M28" s="119"/>
      <c r="N28" s="119"/>
      <c r="O28" s="118"/>
    </row>
    <row r="29" spans="1:15" x14ac:dyDescent="0.25">
      <c r="A29" s="36">
        <v>18</v>
      </c>
      <c r="B29" s="25" t="s">
        <v>52</v>
      </c>
      <c r="C29" s="50">
        <f t="shared" si="0"/>
        <v>35</v>
      </c>
      <c r="D29" s="31">
        <v>3</v>
      </c>
      <c r="E29" s="30" t="s">
        <v>74</v>
      </c>
      <c r="F29" s="28">
        <v>105</v>
      </c>
      <c r="G29" s="48"/>
      <c r="H29" s="50"/>
      <c r="I29" s="48"/>
      <c r="J29" s="48"/>
      <c r="K29" s="48"/>
      <c r="L29" s="50"/>
      <c r="M29" s="119"/>
      <c r="N29" s="119"/>
      <c r="O29" s="118"/>
    </row>
    <row r="30" spans="1:15" x14ac:dyDescent="0.25">
      <c r="A30" s="36">
        <v>19</v>
      </c>
      <c r="B30" s="25" t="s">
        <v>53</v>
      </c>
      <c r="C30" s="50">
        <f t="shared" si="0"/>
        <v>95</v>
      </c>
      <c r="D30" s="33">
        <v>1</v>
      </c>
      <c r="E30" s="30" t="s">
        <v>79</v>
      </c>
      <c r="F30" s="28">
        <v>95</v>
      </c>
      <c r="G30" s="48"/>
      <c r="H30" s="50"/>
      <c r="I30" s="48"/>
      <c r="J30" s="48"/>
      <c r="K30" s="48"/>
      <c r="L30" s="50"/>
      <c r="M30" s="119"/>
      <c r="N30" s="119"/>
      <c r="O30" s="118"/>
    </row>
    <row r="31" spans="1:15" x14ac:dyDescent="0.25">
      <c r="A31" s="36">
        <v>20</v>
      </c>
      <c r="B31" s="25" t="s">
        <v>54</v>
      </c>
      <c r="C31" s="50">
        <f t="shared" si="0"/>
        <v>7000</v>
      </c>
      <c r="D31" s="31">
        <v>5</v>
      </c>
      <c r="E31" s="30" t="s">
        <v>72</v>
      </c>
      <c r="F31" s="28">
        <v>35000</v>
      </c>
      <c r="G31" s="48"/>
      <c r="H31" s="50"/>
      <c r="I31" s="48"/>
      <c r="J31" s="48"/>
      <c r="K31" s="48"/>
      <c r="L31" s="50"/>
      <c r="M31" s="119"/>
      <c r="N31" s="119"/>
      <c r="O31" s="118"/>
    </row>
    <row r="32" spans="1:15" x14ac:dyDescent="0.25">
      <c r="A32" s="36">
        <v>21</v>
      </c>
      <c r="B32" s="25" t="s">
        <v>55</v>
      </c>
      <c r="C32" s="50">
        <f t="shared" si="0"/>
        <v>12500</v>
      </c>
      <c r="D32" s="31">
        <v>4</v>
      </c>
      <c r="E32" s="30" t="s">
        <v>72</v>
      </c>
      <c r="F32" s="28">
        <v>50000</v>
      </c>
      <c r="G32" s="48"/>
      <c r="H32" s="50"/>
      <c r="I32" s="48"/>
      <c r="J32" s="48"/>
      <c r="K32" s="48"/>
      <c r="L32" s="50"/>
      <c r="M32" s="119"/>
      <c r="N32" s="119"/>
      <c r="O32" s="118"/>
    </row>
    <row r="33" spans="1:15" x14ac:dyDescent="0.25">
      <c r="A33" s="36">
        <v>22</v>
      </c>
      <c r="B33" s="25" t="s">
        <v>56</v>
      </c>
      <c r="C33" s="50">
        <f t="shared" si="0"/>
        <v>12500</v>
      </c>
      <c r="D33" s="31">
        <v>4</v>
      </c>
      <c r="E33" s="30" t="s">
        <v>72</v>
      </c>
      <c r="F33" s="28">
        <v>50000</v>
      </c>
      <c r="G33" s="48"/>
      <c r="H33" s="50"/>
      <c r="I33" s="48"/>
      <c r="J33" s="48"/>
      <c r="K33" s="48"/>
      <c r="L33" s="50"/>
      <c r="M33" s="119"/>
      <c r="N33" s="119"/>
      <c r="O33" s="118"/>
    </row>
    <row r="34" spans="1:15" ht="22.5" x14ac:dyDescent="0.25">
      <c r="A34" s="36">
        <v>23</v>
      </c>
      <c r="B34" s="25" t="s">
        <v>57</v>
      </c>
      <c r="C34" s="50">
        <f t="shared" si="0"/>
        <v>12500</v>
      </c>
      <c r="D34" s="31">
        <v>4</v>
      </c>
      <c r="E34" s="30" t="s">
        <v>72</v>
      </c>
      <c r="F34" s="28">
        <v>50000</v>
      </c>
      <c r="G34" s="48"/>
      <c r="H34" s="50"/>
      <c r="I34" s="48"/>
      <c r="J34" s="48"/>
      <c r="K34" s="48"/>
      <c r="L34" s="50"/>
      <c r="M34" s="119"/>
      <c r="N34" s="119"/>
      <c r="O34" s="118"/>
    </row>
    <row r="35" spans="1:15" x14ac:dyDescent="0.25">
      <c r="A35" s="36">
        <v>24</v>
      </c>
      <c r="B35" s="25" t="s">
        <v>58</v>
      </c>
      <c r="C35" s="50">
        <f t="shared" si="0"/>
        <v>55</v>
      </c>
      <c r="D35" s="31">
        <v>2</v>
      </c>
      <c r="E35" s="30" t="s">
        <v>245</v>
      </c>
      <c r="F35" s="28">
        <v>110</v>
      </c>
      <c r="G35" s="48"/>
      <c r="H35" s="50"/>
      <c r="I35" s="48"/>
      <c r="J35" s="48"/>
      <c r="K35" s="48"/>
      <c r="L35" s="50"/>
      <c r="M35" s="119"/>
      <c r="N35" s="119"/>
      <c r="O35" s="118"/>
    </row>
    <row r="36" spans="1:15" x14ac:dyDescent="0.25">
      <c r="A36" s="36">
        <v>25</v>
      </c>
      <c r="B36" s="25" t="s">
        <v>59</v>
      </c>
      <c r="C36" s="50">
        <f t="shared" si="0"/>
        <v>55</v>
      </c>
      <c r="D36" s="31">
        <v>2</v>
      </c>
      <c r="E36" s="30" t="s">
        <v>245</v>
      </c>
      <c r="F36" s="28">
        <v>110</v>
      </c>
      <c r="G36" s="48"/>
      <c r="H36" s="50"/>
      <c r="I36" s="48"/>
      <c r="J36" s="48"/>
      <c r="K36" s="48"/>
      <c r="L36" s="50"/>
      <c r="M36" s="119"/>
      <c r="N36" s="119"/>
      <c r="O36" s="118"/>
    </row>
    <row r="37" spans="1:15" x14ac:dyDescent="0.25">
      <c r="A37" s="36">
        <v>26</v>
      </c>
      <c r="B37" s="25" t="s">
        <v>60</v>
      </c>
      <c r="C37" s="50">
        <f t="shared" si="0"/>
        <v>55</v>
      </c>
      <c r="D37" s="31">
        <v>1</v>
      </c>
      <c r="E37" s="30" t="s">
        <v>171</v>
      </c>
      <c r="F37" s="28">
        <v>55</v>
      </c>
      <c r="G37" s="48"/>
      <c r="H37" s="50"/>
      <c r="I37" s="48"/>
      <c r="J37" s="48"/>
      <c r="K37" s="48"/>
      <c r="L37" s="50"/>
      <c r="M37" s="119"/>
      <c r="N37" s="119"/>
      <c r="O37" s="118"/>
    </row>
    <row r="38" spans="1:15" x14ac:dyDescent="0.25">
      <c r="A38" s="36">
        <v>27</v>
      </c>
      <c r="B38" s="25" t="s">
        <v>61</v>
      </c>
      <c r="C38" s="50">
        <f t="shared" si="0"/>
        <v>120</v>
      </c>
      <c r="D38" s="31">
        <v>2</v>
      </c>
      <c r="E38" s="30" t="s">
        <v>245</v>
      </c>
      <c r="F38" s="28">
        <v>240</v>
      </c>
      <c r="G38" s="48"/>
      <c r="H38" s="50"/>
      <c r="I38" s="48"/>
      <c r="J38" s="48"/>
      <c r="K38" s="48"/>
      <c r="L38" s="50"/>
      <c r="M38" s="119"/>
      <c r="N38" s="119"/>
      <c r="O38" s="118"/>
    </row>
    <row r="39" spans="1:15" x14ac:dyDescent="0.25">
      <c r="A39" s="36">
        <v>28</v>
      </c>
      <c r="B39" s="25" t="s">
        <v>62</v>
      </c>
      <c r="C39" s="50">
        <f t="shared" si="0"/>
        <v>92</v>
      </c>
      <c r="D39" s="31">
        <v>24</v>
      </c>
      <c r="E39" s="30" t="s">
        <v>245</v>
      </c>
      <c r="F39" s="28">
        <v>2208</v>
      </c>
      <c r="G39" s="48"/>
      <c r="H39" s="50"/>
      <c r="I39" s="48"/>
      <c r="J39" s="48"/>
      <c r="K39" s="48"/>
      <c r="L39" s="50"/>
      <c r="M39" s="119"/>
      <c r="N39" s="119"/>
      <c r="O39" s="118"/>
    </row>
    <row r="40" spans="1:15" x14ac:dyDescent="0.25">
      <c r="A40" s="36">
        <v>29</v>
      </c>
      <c r="B40" s="25" t="s">
        <v>63</v>
      </c>
      <c r="C40" s="50">
        <f t="shared" si="0"/>
        <v>45</v>
      </c>
      <c r="D40" s="31">
        <v>2</v>
      </c>
      <c r="E40" s="30" t="s">
        <v>245</v>
      </c>
      <c r="F40" s="28">
        <v>90</v>
      </c>
      <c r="G40" s="48"/>
      <c r="H40" s="50"/>
      <c r="I40" s="48"/>
      <c r="J40" s="48"/>
      <c r="K40" s="48"/>
      <c r="L40" s="50"/>
      <c r="M40" s="119"/>
      <c r="N40" s="119"/>
      <c r="O40" s="118"/>
    </row>
    <row r="41" spans="1:15" x14ac:dyDescent="0.25">
      <c r="A41" s="36">
        <v>30</v>
      </c>
      <c r="B41" s="25" t="s">
        <v>64</v>
      </c>
      <c r="C41" s="50">
        <f t="shared" si="0"/>
        <v>45</v>
      </c>
      <c r="D41" s="31">
        <v>2</v>
      </c>
      <c r="E41" s="30" t="s">
        <v>424</v>
      </c>
      <c r="F41" s="28">
        <v>90</v>
      </c>
      <c r="G41" s="48"/>
      <c r="H41" s="50"/>
      <c r="I41" s="48"/>
      <c r="J41" s="48"/>
      <c r="K41" s="48"/>
      <c r="L41" s="50"/>
      <c r="M41" s="119"/>
      <c r="N41" s="119"/>
      <c r="O41" s="118"/>
    </row>
    <row r="42" spans="1:15" x14ac:dyDescent="0.25">
      <c r="A42" s="36">
        <v>31</v>
      </c>
      <c r="B42" s="25" t="s">
        <v>65</v>
      </c>
      <c r="C42" s="50">
        <f t="shared" si="0"/>
        <v>45</v>
      </c>
      <c r="D42" s="31">
        <v>2</v>
      </c>
      <c r="E42" s="30" t="s">
        <v>245</v>
      </c>
      <c r="F42" s="28">
        <v>90</v>
      </c>
      <c r="G42" s="48"/>
      <c r="H42" s="50"/>
      <c r="I42" s="48"/>
      <c r="J42" s="48"/>
      <c r="K42" s="48"/>
      <c r="L42" s="50"/>
      <c r="M42" s="119"/>
      <c r="N42" s="119"/>
      <c r="O42" s="118"/>
    </row>
    <row r="43" spans="1:15" x14ac:dyDescent="0.25">
      <c r="A43" s="36">
        <v>32</v>
      </c>
      <c r="B43" s="25" t="s">
        <v>66</v>
      </c>
      <c r="C43" s="50">
        <f t="shared" si="0"/>
        <v>45</v>
      </c>
      <c r="D43" s="31">
        <v>2</v>
      </c>
      <c r="E43" s="30" t="s">
        <v>245</v>
      </c>
      <c r="F43" s="28">
        <v>90</v>
      </c>
      <c r="G43" s="48"/>
      <c r="H43" s="50"/>
      <c r="I43" s="48"/>
      <c r="J43" s="48"/>
      <c r="K43" s="48"/>
      <c r="L43" s="50"/>
      <c r="M43" s="119"/>
      <c r="N43" s="119"/>
      <c r="O43" s="118"/>
    </row>
    <row r="44" spans="1:15" x14ac:dyDescent="0.25">
      <c r="A44" s="36">
        <v>33</v>
      </c>
      <c r="B44" s="25" t="s">
        <v>67</v>
      </c>
      <c r="C44" s="50">
        <f t="shared" si="0"/>
        <v>75</v>
      </c>
      <c r="D44" s="31">
        <v>6</v>
      </c>
      <c r="E44" s="30" t="s">
        <v>425</v>
      </c>
      <c r="F44" s="28">
        <v>450</v>
      </c>
      <c r="G44" s="48"/>
      <c r="H44" s="50"/>
      <c r="I44" s="48"/>
      <c r="J44" s="48"/>
      <c r="K44" s="48"/>
      <c r="L44" s="50"/>
      <c r="M44" s="119"/>
      <c r="N44" s="119"/>
      <c r="O44" s="118"/>
    </row>
    <row r="45" spans="1:15" x14ac:dyDescent="0.25">
      <c r="A45" s="36">
        <v>34</v>
      </c>
      <c r="B45" s="25" t="s">
        <v>68</v>
      </c>
      <c r="C45" s="50">
        <f t="shared" si="0"/>
        <v>165</v>
      </c>
      <c r="D45" s="31">
        <v>1</v>
      </c>
      <c r="E45" s="30" t="s">
        <v>416</v>
      </c>
      <c r="F45" s="28">
        <v>165</v>
      </c>
      <c r="G45" s="48"/>
      <c r="H45" s="50"/>
      <c r="I45" s="48"/>
      <c r="J45" s="48"/>
      <c r="K45" s="48"/>
      <c r="L45" s="50"/>
      <c r="M45" s="119"/>
      <c r="N45" s="119"/>
      <c r="O45" s="118"/>
    </row>
    <row r="46" spans="1:15" x14ac:dyDescent="0.25">
      <c r="A46" s="36">
        <v>35</v>
      </c>
      <c r="B46" s="25" t="s">
        <v>69</v>
      </c>
      <c r="C46" s="50">
        <f t="shared" si="0"/>
        <v>138</v>
      </c>
      <c r="D46" s="31">
        <v>4</v>
      </c>
      <c r="E46" s="30" t="s">
        <v>245</v>
      </c>
      <c r="F46" s="28">
        <v>552</v>
      </c>
      <c r="G46" s="48"/>
      <c r="H46" s="50"/>
      <c r="I46" s="48"/>
      <c r="J46" s="48"/>
      <c r="K46" s="48"/>
      <c r="L46" s="50"/>
      <c r="M46" s="119"/>
      <c r="N46" s="119"/>
      <c r="O46" s="118"/>
    </row>
    <row r="47" spans="1:15" x14ac:dyDescent="0.25">
      <c r="A47" s="36">
        <v>36</v>
      </c>
      <c r="B47" s="25" t="s">
        <v>70</v>
      </c>
      <c r="C47" s="50">
        <f t="shared" si="0"/>
        <v>137</v>
      </c>
      <c r="D47" s="31">
        <v>2</v>
      </c>
      <c r="E47" s="30" t="s">
        <v>72</v>
      </c>
      <c r="F47" s="28">
        <v>274</v>
      </c>
      <c r="G47" s="48"/>
      <c r="H47" s="50"/>
      <c r="I47" s="48"/>
      <c r="J47" s="48"/>
      <c r="K47" s="48"/>
      <c r="L47" s="50"/>
      <c r="M47" s="119"/>
      <c r="N47" s="119"/>
      <c r="O47" s="118"/>
    </row>
    <row r="48" spans="1:15" x14ac:dyDescent="0.25">
      <c r="A48" s="36">
        <v>37</v>
      </c>
      <c r="B48" s="25" t="s">
        <v>71</v>
      </c>
      <c r="C48" s="50">
        <f t="shared" si="0"/>
        <v>250</v>
      </c>
      <c r="D48" s="31">
        <v>2</v>
      </c>
      <c r="E48" s="30" t="s">
        <v>425</v>
      </c>
      <c r="F48" s="28">
        <v>500</v>
      </c>
      <c r="G48" s="48"/>
      <c r="H48" s="50"/>
      <c r="I48" s="48"/>
      <c r="J48" s="48"/>
      <c r="K48" s="48"/>
      <c r="L48" s="50"/>
      <c r="M48" s="119"/>
      <c r="N48" s="119"/>
      <c r="O48" s="118"/>
    </row>
    <row r="49" spans="1:15" x14ac:dyDescent="0.25">
      <c r="A49" s="36">
        <v>38</v>
      </c>
      <c r="B49" s="26" t="s">
        <v>150</v>
      </c>
      <c r="C49" s="50">
        <f t="shared" si="0"/>
        <v>60</v>
      </c>
      <c r="D49" s="34">
        <v>2</v>
      </c>
      <c r="E49" s="30" t="s">
        <v>72</v>
      </c>
      <c r="F49" s="29">
        <v>120</v>
      </c>
      <c r="G49" s="48"/>
      <c r="H49" s="50"/>
      <c r="I49" s="48"/>
      <c r="J49" s="48"/>
      <c r="K49" s="48"/>
      <c r="L49" s="50"/>
      <c r="M49" s="119"/>
      <c r="N49" s="119"/>
      <c r="O49" s="118"/>
    </row>
    <row r="50" spans="1:15" x14ac:dyDescent="0.25">
      <c r="A50" s="36">
        <v>39</v>
      </c>
      <c r="B50" s="26" t="s">
        <v>417</v>
      </c>
      <c r="C50" s="50">
        <f t="shared" si="0"/>
        <v>190</v>
      </c>
      <c r="D50" s="33">
        <v>2</v>
      </c>
      <c r="E50" s="30" t="s">
        <v>237</v>
      </c>
      <c r="F50" s="29">
        <v>380</v>
      </c>
      <c r="G50" s="48"/>
      <c r="H50" s="50"/>
      <c r="I50" s="48"/>
      <c r="J50" s="48"/>
      <c r="K50" s="48"/>
      <c r="L50" s="50"/>
      <c r="M50" s="119"/>
      <c r="N50" s="119"/>
      <c r="O50" s="118"/>
    </row>
    <row r="51" spans="1:15" x14ac:dyDescent="0.25">
      <c r="A51" s="36">
        <v>40</v>
      </c>
      <c r="B51" s="26" t="s">
        <v>418</v>
      </c>
      <c r="C51" s="50">
        <f t="shared" si="0"/>
        <v>140</v>
      </c>
      <c r="D51" s="33">
        <v>2</v>
      </c>
      <c r="E51" s="30" t="s">
        <v>74</v>
      </c>
      <c r="F51" s="29">
        <v>280</v>
      </c>
      <c r="G51" s="48"/>
      <c r="H51" s="50"/>
      <c r="I51" s="48"/>
      <c r="J51" s="48"/>
      <c r="K51" s="48"/>
      <c r="L51" s="50"/>
      <c r="M51" s="119"/>
      <c r="N51" s="119"/>
      <c r="O51" s="118"/>
    </row>
    <row r="52" spans="1:15" x14ac:dyDescent="0.25">
      <c r="A52" s="36">
        <v>41</v>
      </c>
      <c r="B52" s="26" t="s">
        <v>419</v>
      </c>
      <c r="C52" s="50">
        <f t="shared" si="0"/>
        <v>100</v>
      </c>
      <c r="D52" s="33">
        <v>2</v>
      </c>
      <c r="E52" s="30" t="s">
        <v>74</v>
      </c>
      <c r="F52" s="29">
        <v>200</v>
      </c>
      <c r="G52" s="48"/>
      <c r="H52" s="50"/>
      <c r="I52" s="48"/>
      <c r="J52" s="48"/>
      <c r="K52" s="48"/>
      <c r="L52" s="50"/>
      <c r="M52" s="119"/>
      <c r="N52" s="119"/>
      <c r="O52" s="118"/>
    </row>
    <row r="53" spans="1:15" x14ac:dyDescent="0.25">
      <c r="A53" s="36">
        <v>42</v>
      </c>
      <c r="B53" s="26" t="s">
        <v>420</v>
      </c>
      <c r="C53" s="50">
        <f t="shared" si="0"/>
        <v>45</v>
      </c>
      <c r="D53" s="33">
        <v>10</v>
      </c>
      <c r="E53" s="30" t="s">
        <v>72</v>
      </c>
      <c r="F53" s="29">
        <v>450</v>
      </c>
      <c r="G53" s="48"/>
      <c r="H53" s="50"/>
      <c r="I53" s="48"/>
      <c r="J53" s="48"/>
      <c r="K53" s="48"/>
      <c r="L53" s="50"/>
      <c r="M53" s="119"/>
      <c r="N53" s="119"/>
      <c r="O53" s="118"/>
    </row>
    <row r="54" spans="1:15" x14ac:dyDescent="0.25">
      <c r="A54" s="36">
        <v>43</v>
      </c>
      <c r="B54" s="26" t="s">
        <v>421</v>
      </c>
      <c r="C54" s="50">
        <f t="shared" si="0"/>
        <v>35</v>
      </c>
      <c r="D54" s="35">
        <v>10</v>
      </c>
      <c r="E54" s="30" t="s">
        <v>72</v>
      </c>
      <c r="F54" s="29">
        <v>350</v>
      </c>
      <c r="G54" s="48"/>
      <c r="H54" s="50"/>
      <c r="I54" s="48"/>
      <c r="J54" s="48"/>
      <c r="K54" s="48"/>
      <c r="L54" s="50"/>
      <c r="M54" s="119"/>
      <c r="N54" s="119"/>
      <c r="O54" s="118"/>
    </row>
    <row r="55" spans="1:15" ht="22.5" x14ac:dyDescent="0.25">
      <c r="A55" s="37">
        <v>44</v>
      </c>
      <c r="B55" s="25" t="s">
        <v>422</v>
      </c>
      <c r="C55" s="50">
        <f t="shared" si="0"/>
        <v>3000</v>
      </c>
      <c r="D55" s="33">
        <v>1</v>
      </c>
      <c r="E55" s="38" t="s">
        <v>82</v>
      </c>
      <c r="F55" s="28">
        <v>3000</v>
      </c>
      <c r="G55" s="48"/>
      <c r="H55" s="50"/>
      <c r="I55" s="48"/>
      <c r="J55" s="48"/>
      <c r="K55" s="48"/>
      <c r="L55" s="50"/>
      <c r="M55" s="119"/>
      <c r="N55" s="119"/>
      <c r="O55" s="118"/>
    </row>
    <row r="56" spans="1:15" ht="31.5" x14ac:dyDescent="0.25">
      <c r="A56" s="37">
        <v>45</v>
      </c>
      <c r="B56" s="171" t="s">
        <v>426</v>
      </c>
      <c r="C56" s="50">
        <f t="shared" si="0"/>
        <v>20000</v>
      </c>
      <c r="D56" s="40">
        <v>1</v>
      </c>
      <c r="E56" s="38" t="s">
        <v>81</v>
      </c>
      <c r="F56" s="41">
        <v>20000</v>
      </c>
      <c r="G56" s="48"/>
      <c r="H56" s="50"/>
      <c r="I56" s="48"/>
      <c r="J56" s="48"/>
      <c r="K56" s="48"/>
      <c r="L56" s="50"/>
      <c r="M56" s="119"/>
      <c r="N56" s="119"/>
      <c r="O56" s="118"/>
    </row>
    <row r="57" spans="1:15" ht="15.75" x14ac:dyDescent="0.25">
      <c r="A57" s="37">
        <v>46</v>
      </c>
      <c r="B57" s="171" t="s">
        <v>427</v>
      </c>
      <c r="C57" s="50">
        <f t="shared" si="0"/>
        <v>35000</v>
      </c>
      <c r="D57" s="40">
        <v>1</v>
      </c>
      <c r="E57" s="38" t="s">
        <v>81</v>
      </c>
      <c r="F57" s="41">
        <v>35000</v>
      </c>
      <c r="G57" s="48"/>
      <c r="H57" s="50"/>
      <c r="I57" s="48"/>
      <c r="J57" s="48"/>
      <c r="K57" s="48"/>
      <c r="L57" s="50"/>
      <c r="M57" s="119"/>
      <c r="N57" s="119"/>
      <c r="O57" s="118"/>
    </row>
    <row r="58" spans="1:15" x14ac:dyDescent="0.25">
      <c r="A58" s="36" t="s">
        <v>19</v>
      </c>
      <c r="B58" s="25"/>
      <c r="C58" s="4"/>
      <c r="D58" s="33"/>
      <c r="E58" s="38"/>
      <c r="F58" s="28">
        <f>SUM(F12:F57)</f>
        <v>264857</v>
      </c>
      <c r="G58" s="4"/>
      <c r="H58" s="28">
        <f>SUM(H12:H55)</f>
        <v>0</v>
      </c>
      <c r="I58" s="4"/>
      <c r="J58" s="4"/>
      <c r="K58" s="4"/>
      <c r="L58" s="28">
        <f>SUM(L12:L55)</f>
        <v>0</v>
      </c>
      <c r="M58" s="4"/>
      <c r="N58" s="4"/>
    </row>
    <row r="59" spans="1:1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5" x14ac:dyDescent="0.25">
      <c r="A60" s="20" t="s">
        <v>27</v>
      </c>
      <c r="B60" s="6"/>
      <c r="C60" s="6"/>
      <c r="D60" s="6"/>
      <c r="E60" s="6"/>
      <c r="F60" s="6"/>
      <c r="G60" s="6"/>
      <c r="H60" s="7"/>
      <c r="I60" s="7"/>
      <c r="J60" s="7"/>
      <c r="K60" s="7"/>
      <c r="L60" s="7"/>
      <c r="M60" s="8"/>
      <c r="N60" s="8"/>
    </row>
    <row r="61" spans="1:15" x14ac:dyDescent="0.25">
      <c r="A61" s="8"/>
      <c r="B61" s="7"/>
      <c r="C61" s="7"/>
      <c r="D61" s="7"/>
      <c r="E61" s="7"/>
      <c r="F61" s="7"/>
      <c r="G61" s="7"/>
      <c r="H61" s="15"/>
      <c r="I61" s="7"/>
      <c r="J61" s="8"/>
      <c r="N61" s="8"/>
    </row>
    <row r="62" spans="1:15" x14ac:dyDescent="0.25">
      <c r="A62" s="8"/>
      <c r="B62" s="7"/>
      <c r="C62" s="7"/>
      <c r="D62" s="7"/>
      <c r="E62" s="7"/>
      <c r="F62" s="7"/>
      <c r="G62" s="7"/>
      <c r="H62" s="15"/>
      <c r="I62" s="7"/>
      <c r="J62" s="8"/>
      <c r="N62" s="8"/>
    </row>
    <row r="63" spans="1:15" x14ac:dyDescent="0.25">
      <c r="A63" s="219" t="s">
        <v>80</v>
      </c>
      <c r="B63" s="219"/>
      <c r="C63" s="219"/>
      <c r="D63" s="7"/>
      <c r="E63" s="7"/>
      <c r="F63" s="7"/>
      <c r="G63" s="7"/>
      <c r="H63" s="15"/>
      <c r="I63" s="7"/>
      <c r="J63" s="8"/>
      <c r="N63" s="8"/>
    </row>
    <row r="64" spans="1:15" x14ac:dyDescent="0.25">
      <c r="A64" s="221" t="s">
        <v>291</v>
      </c>
      <c r="B64" s="221"/>
      <c r="C64" s="221"/>
      <c r="D64" s="7"/>
      <c r="E64" s="8"/>
      <c r="F64" s="8"/>
      <c r="G64" s="8"/>
      <c r="H64" s="7"/>
      <c r="I64" s="8"/>
      <c r="J64" s="8"/>
      <c r="N64" s="8"/>
    </row>
    <row r="65" spans="1:14" x14ac:dyDescent="0.25">
      <c r="A65" s="8"/>
      <c r="B65" s="7"/>
      <c r="C65" s="7"/>
      <c r="D65" s="7"/>
      <c r="E65" s="8"/>
      <c r="F65" s="8"/>
      <c r="G65" s="8"/>
      <c r="H65" s="7"/>
      <c r="I65" s="8"/>
      <c r="J65" s="8"/>
      <c r="N65" s="8"/>
    </row>
    <row r="66" spans="1:14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</sheetData>
  <sheetProtection password="C1B6" sheet="1" objects="1" scenarios="1"/>
  <mergeCells count="22">
    <mergeCell ref="M10:N10"/>
    <mergeCell ref="K7:N7"/>
    <mergeCell ref="A8:E8"/>
    <mergeCell ref="G8:H8"/>
    <mergeCell ref="I8:J8"/>
    <mergeCell ref="K8:N8"/>
    <mergeCell ref="A64:C64"/>
    <mergeCell ref="A63:C63"/>
    <mergeCell ref="D9:E10"/>
    <mergeCell ref="G3:H3"/>
    <mergeCell ref="G4:H4"/>
    <mergeCell ref="A6:D6"/>
    <mergeCell ref="A7:E7"/>
    <mergeCell ref="F7:J7"/>
    <mergeCell ref="A9:A11"/>
    <mergeCell ref="B9:B11"/>
    <mergeCell ref="C9:C11"/>
    <mergeCell ref="F9:F11"/>
    <mergeCell ref="G9:N9"/>
    <mergeCell ref="G10:H10"/>
    <mergeCell ref="I10:J10"/>
    <mergeCell ref="K10:L10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zoomScaleNormal="100" zoomScaleSheetLayoutView="100" workbookViewId="0">
      <selection activeCell="G4" sqref="G4:H4"/>
    </sheetView>
  </sheetViews>
  <sheetFormatPr defaultRowHeight="15" x14ac:dyDescent="0.25"/>
  <cols>
    <col min="1" max="1" width="10.5703125" customWidth="1"/>
    <col min="2" max="2" width="37.7109375" bestFit="1" customWidth="1"/>
    <col min="3" max="3" width="13.5703125" customWidth="1"/>
    <col min="4" max="4" width="7.5703125" style="52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5" x14ac:dyDescent="0.25">
      <c r="A1" s="16" t="s">
        <v>24</v>
      </c>
      <c r="B1" s="13"/>
      <c r="C1" s="13"/>
    </row>
    <row r="2" spans="1:15" x14ac:dyDescent="0.25">
      <c r="A2" s="16"/>
      <c r="B2" s="13"/>
      <c r="C2" s="13"/>
    </row>
    <row r="3" spans="1:15" x14ac:dyDescent="0.25">
      <c r="G3" s="208" t="s">
        <v>0</v>
      </c>
      <c r="H3" s="208"/>
    </row>
    <row r="4" spans="1:15" x14ac:dyDescent="0.25">
      <c r="G4" s="209" t="s">
        <v>396</v>
      </c>
      <c r="H4" s="209"/>
    </row>
    <row r="6" spans="1:15" ht="14.45" customHeight="1" x14ac:dyDescent="0.25">
      <c r="A6" s="210" t="s">
        <v>244</v>
      </c>
      <c r="B6" s="210"/>
      <c r="C6" s="210"/>
      <c r="D6" s="210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211" t="s">
        <v>1</v>
      </c>
      <c r="B7" s="211"/>
      <c r="C7" s="211"/>
      <c r="D7" s="211"/>
      <c r="E7" s="211"/>
      <c r="F7" s="212" t="s">
        <v>2</v>
      </c>
      <c r="G7" s="212"/>
      <c r="H7" s="212"/>
      <c r="I7" s="212"/>
      <c r="J7" s="212"/>
      <c r="K7" s="206" t="s">
        <v>26</v>
      </c>
      <c r="L7" s="206"/>
      <c r="M7" s="206"/>
      <c r="N7" s="206"/>
    </row>
    <row r="8" spans="1:15" x14ac:dyDescent="0.25">
      <c r="A8" s="213" t="s">
        <v>330</v>
      </c>
      <c r="B8" s="213"/>
      <c r="C8" s="213"/>
      <c r="D8" s="213"/>
      <c r="E8" s="213"/>
      <c r="F8" s="17" t="s">
        <v>3</v>
      </c>
      <c r="G8" s="212" t="s">
        <v>4</v>
      </c>
      <c r="H8" s="212"/>
      <c r="I8" s="212" t="s">
        <v>5</v>
      </c>
      <c r="J8" s="212"/>
      <c r="K8" s="213" t="s">
        <v>6</v>
      </c>
      <c r="L8" s="213"/>
      <c r="M8" s="213"/>
      <c r="N8" s="213"/>
    </row>
    <row r="9" spans="1:15" x14ac:dyDescent="0.25">
      <c r="A9" s="214" t="s">
        <v>7</v>
      </c>
      <c r="B9" s="214" t="s">
        <v>8</v>
      </c>
      <c r="C9" s="214" t="s">
        <v>9</v>
      </c>
      <c r="D9" s="215" t="s">
        <v>10</v>
      </c>
      <c r="E9" s="216"/>
      <c r="F9" s="214" t="s">
        <v>11</v>
      </c>
      <c r="G9" s="212" t="s">
        <v>12</v>
      </c>
      <c r="H9" s="212"/>
      <c r="I9" s="212"/>
      <c r="J9" s="212"/>
      <c r="K9" s="212"/>
      <c r="L9" s="212"/>
      <c r="M9" s="212"/>
      <c r="N9" s="212"/>
    </row>
    <row r="10" spans="1:15" x14ac:dyDescent="0.25">
      <c r="A10" s="214"/>
      <c r="B10" s="214"/>
      <c r="C10" s="214"/>
      <c r="D10" s="217"/>
      <c r="E10" s="218"/>
      <c r="F10" s="214"/>
      <c r="G10" s="214" t="s">
        <v>13</v>
      </c>
      <c r="H10" s="214"/>
      <c r="I10" s="214" t="s">
        <v>14</v>
      </c>
      <c r="J10" s="214"/>
      <c r="K10" s="220" t="s">
        <v>15</v>
      </c>
      <c r="L10" s="220"/>
      <c r="M10" s="212" t="s">
        <v>16</v>
      </c>
      <c r="N10" s="212"/>
    </row>
    <row r="11" spans="1:15" x14ac:dyDescent="0.25">
      <c r="A11" s="214"/>
      <c r="B11" s="214"/>
      <c r="C11" s="214"/>
      <c r="D11" s="91" t="s">
        <v>25</v>
      </c>
      <c r="E11" s="18" t="s">
        <v>8</v>
      </c>
      <c r="F11" s="214"/>
      <c r="G11" s="17" t="s">
        <v>17</v>
      </c>
      <c r="H11" s="18" t="s">
        <v>18</v>
      </c>
      <c r="I11" s="18" t="s">
        <v>17</v>
      </c>
      <c r="J11" s="18" t="s">
        <v>18</v>
      </c>
      <c r="K11" s="18" t="s">
        <v>17</v>
      </c>
      <c r="L11" s="18" t="s">
        <v>18</v>
      </c>
      <c r="M11" s="18" t="s">
        <v>17</v>
      </c>
      <c r="N11" s="18" t="s">
        <v>18</v>
      </c>
    </row>
    <row r="12" spans="1:15" ht="24" x14ac:dyDescent="0.25">
      <c r="A12" s="47">
        <v>1</v>
      </c>
      <c r="B12" s="158" t="s">
        <v>397</v>
      </c>
      <c r="C12" s="50">
        <f>F12/D12</f>
        <v>80</v>
      </c>
      <c r="D12" s="167">
        <v>15</v>
      </c>
      <c r="E12" s="48" t="s">
        <v>361</v>
      </c>
      <c r="F12" s="166">
        <f>15*80</f>
        <v>1200</v>
      </c>
      <c r="G12" s="168">
        <v>10</v>
      </c>
      <c r="H12" s="50">
        <f>C12*G12</f>
        <v>800</v>
      </c>
      <c r="I12" s="48"/>
      <c r="J12" s="48"/>
      <c r="K12" s="168">
        <v>5</v>
      </c>
      <c r="L12" s="50">
        <f>K12*C12</f>
        <v>400</v>
      </c>
      <c r="M12" s="119"/>
      <c r="N12" s="119"/>
      <c r="O12" s="118"/>
    </row>
    <row r="13" spans="1:15" ht="14.45" customHeight="1" x14ac:dyDescent="0.25">
      <c r="A13" s="47">
        <v>2</v>
      </c>
      <c r="B13" s="158" t="s">
        <v>331</v>
      </c>
      <c r="C13" s="50">
        <f t="shared" ref="C13:C66" si="0">F13/D13</f>
        <v>30</v>
      </c>
      <c r="D13" s="167">
        <v>1</v>
      </c>
      <c r="E13" s="48" t="s">
        <v>172</v>
      </c>
      <c r="F13" s="166">
        <f>30*1</f>
        <v>30</v>
      </c>
      <c r="G13" s="168">
        <v>1</v>
      </c>
      <c r="H13" s="50">
        <f t="shared" ref="H13:H66" si="1">C13*G13</f>
        <v>30</v>
      </c>
      <c r="I13" s="48"/>
      <c r="J13" s="48"/>
      <c r="K13" s="168"/>
      <c r="L13" s="50">
        <f t="shared" ref="L13:L66" si="2">K13*C13</f>
        <v>0</v>
      </c>
      <c r="M13" s="119"/>
      <c r="N13" s="119"/>
      <c r="O13" s="118"/>
    </row>
    <row r="14" spans="1:15" ht="14.45" customHeight="1" x14ac:dyDescent="0.25">
      <c r="A14" s="47">
        <v>3</v>
      </c>
      <c r="B14" s="158" t="s">
        <v>398</v>
      </c>
      <c r="C14" s="50">
        <f t="shared" si="0"/>
        <v>162</v>
      </c>
      <c r="D14" s="167">
        <v>10</v>
      </c>
      <c r="E14" s="48" t="s">
        <v>76</v>
      </c>
      <c r="F14" s="166">
        <f>10*162</f>
        <v>1620</v>
      </c>
      <c r="G14" s="168">
        <v>10</v>
      </c>
      <c r="H14" s="50">
        <f t="shared" si="1"/>
        <v>1620</v>
      </c>
      <c r="I14" s="48"/>
      <c r="J14" s="48"/>
      <c r="K14" s="168"/>
      <c r="L14" s="50">
        <f t="shared" si="2"/>
        <v>0</v>
      </c>
      <c r="M14" s="119"/>
      <c r="N14" s="119"/>
      <c r="O14" s="118"/>
    </row>
    <row r="15" spans="1:15" ht="14.45" customHeight="1" x14ac:dyDescent="0.25">
      <c r="A15" s="47">
        <v>4</v>
      </c>
      <c r="B15" s="158" t="s">
        <v>399</v>
      </c>
      <c r="C15" s="50">
        <f t="shared" si="0"/>
        <v>23</v>
      </c>
      <c r="D15" s="167">
        <v>1</v>
      </c>
      <c r="E15" s="48" t="s">
        <v>362</v>
      </c>
      <c r="F15" s="166">
        <f>23*1</f>
        <v>23</v>
      </c>
      <c r="G15" s="168">
        <v>1</v>
      </c>
      <c r="H15" s="50">
        <f t="shared" si="1"/>
        <v>23</v>
      </c>
      <c r="I15" s="48"/>
      <c r="J15" s="48"/>
      <c r="K15" s="168"/>
      <c r="L15" s="50">
        <f t="shared" si="2"/>
        <v>0</v>
      </c>
      <c r="M15" s="119"/>
      <c r="N15" s="119"/>
      <c r="O15" s="118"/>
    </row>
    <row r="16" spans="1:15" ht="14.45" customHeight="1" x14ac:dyDescent="0.25">
      <c r="A16" s="47">
        <v>5</v>
      </c>
      <c r="B16" s="158" t="s">
        <v>332</v>
      </c>
      <c r="C16" s="50">
        <f t="shared" si="0"/>
        <v>75</v>
      </c>
      <c r="D16" s="167">
        <v>4</v>
      </c>
      <c r="E16" s="48" t="s">
        <v>363</v>
      </c>
      <c r="F16" s="166">
        <f>4*75</f>
        <v>300</v>
      </c>
      <c r="G16" s="168">
        <v>4</v>
      </c>
      <c r="H16" s="50">
        <f t="shared" si="1"/>
        <v>300</v>
      </c>
      <c r="I16" s="48"/>
      <c r="J16" s="48"/>
      <c r="K16" s="168"/>
      <c r="L16" s="50">
        <f t="shared" si="2"/>
        <v>0</v>
      </c>
      <c r="M16" s="119"/>
      <c r="N16" s="119"/>
      <c r="O16" s="118"/>
    </row>
    <row r="17" spans="1:15" ht="14.45" customHeight="1" x14ac:dyDescent="0.25">
      <c r="A17" s="47">
        <v>6</v>
      </c>
      <c r="B17" s="158" t="s">
        <v>333</v>
      </c>
      <c r="C17" s="50">
        <f t="shared" si="0"/>
        <v>42</v>
      </c>
      <c r="D17" s="167">
        <v>8</v>
      </c>
      <c r="E17" s="48" t="s">
        <v>72</v>
      </c>
      <c r="F17" s="166">
        <f>42*8</f>
        <v>336</v>
      </c>
      <c r="G17" s="168">
        <v>4</v>
      </c>
      <c r="H17" s="50">
        <f t="shared" si="1"/>
        <v>168</v>
      </c>
      <c r="I17" s="48"/>
      <c r="J17" s="48"/>
      <c r="K17" s="168">
        <v>4</v>
      </c>
      <c r="L17" s="50">
        <f t="shared" si="2"/>
        <v>168</v>
      </c>
      <c r="M17" s="119"/>
      <c r="N17" s="119"/>
      <c r="O17" s="118"/>
    </row>
    <row r="18" spans="1:15" ht="14.45" customHeight="1" x14ac:dyDescent="0.25">
      <c r="A18" s="47">
        <v>7</v>
      </c>
      <c r="B18" s="158" t="s">
        <v>334</v>
      </c>
      <c r="C18" s="50">
        <f t="shared" si="0"/>
        <v>85</v>
      </c>
      <c r="D18" s="167">
        <v>2</v>
      </c>
      <c r="E18" s="48" t="s">
        <v>245</v>
      </c>
      <c r="F18" s="166">
        <f>85*2</f>
        <v>170</v>
      </c>
      <c r="G18" s="168">
        <v>2</v>
      </c>
      <c r="H18" s="50">
        <f t="shared" si="1"/>
        <v>170</v>
      </c>
      <c r="I18" s="48"/>
      <c r="J18" s="48"/>
      <c r="K18" s="168"/>
      <c r="L18" s="50">
        <f t="shared" si="2"/>
        <v>0</v>
      </c>
      <c r="M18" s="119"/>
      <c r="N18" s="119"/>
      <c r="O18" s="118"/>
    </row>
    <row r="19" spans="1:15" ht="14.45" customHeight="1" x14ac:dyDescent="0.25">
      <c r="A19" s="47">
        <v>8</v>
      </c>
      <c r="B19" s="158" t="s">
        <v>335</v>
      </c>
      <c r="C19" s="50">
        <f t="shared" si="0"/>
        <v>20</v>
      </c>
      <c r="D19" s="167">
        <v>12</v>
      </c>
      <c r="E19" s="48" t="s">
        <v>75</v>
      </c>
      <c r="F19" s="166">
        <f>20*12</f>
        <v>240</v>
      </c>
      <c r="G19" s="168">
        <v>6</v>
      </c>
      <c r="H19" s="50">
        <f t="shared" si="1"/>
        <v>120</v>
      </c>
      <c r="I19" s="48"/>
      <c r="J19" s="48"/>
      <c r="K19" s="168">
        <v>6</v>
      </c>
      <c r="L19" s="50">
        <f t="shared" si="2"/>
        <v>120</v>
      </c>
      <c r="M19" s="119"/>
      <c r="N19" s="119"/>
      <c r="O19" s="118"/>
    </row>
    <row r="20" spans="1:15" ht="14.45" customHeight="1" x14ac:dyDescent="0.25">
      <c r="A20" s="47">
        <v>9</v>
      </c>
      <c r="B20" s="158" t="s">
        <v>336</v>
      </c>
      <c r="C20" s="50">
        <f t="shared" si="0"/>
        <v>72</v>
      </c>
      <c r="D20" s="167">
        <v>15</v>
      </c>
      <c r="E20" s="48" t="s">
        <v>238</v>
      </c>
      <c r="F20" s="166">
        <f>15*72</f>
        <v>1080</v>
      </c>
      <c r="G20" s="168">
        <v>10</v>
      </c>
      <c r="H20" s="50">
        <f t="shared" si="1"/>
        <v>720</v>
      </c>
      <c r="I20" s="48"/>
      <c r="J20" s="48"/>
      <c r="K20" s="168">
        <v>5</v>
      </c>
      <c r="L20" s="50">
        <f t="shared" si="2"/>
        <v>360</v>
      </c>
      <c r="M20" s="119"/>
      <c r="N20" s="119"/>
      <c r="O20" s="118"/>
    </row>
    <row r="21" spans="1:15" ht="14.45" customHeight="1" x14ac:dyDescent="0.25">
      <c r="A21" s="47">
        <v>10</v>
      </c>
      <c r="B21" s="169" t="s">
        <v>337</v>
      </c>
      <c r="C21" s="50">
        <f t="shared" si="0"/>
        <v>45</v>
      </c>
      <c r="D21" s="167">
        <v>30</v>
      </c>
      <c r="E21" s="48" t="s">
        <v>245</v>
      </c>
      <c r="F21" s="166">
        <f>30*45</f>
        <v>1350</v>
      </c>
      <c r="G21" s="170">
        <v>20</v>
      </c>
      <c r="H21" s="50">
        <f t="shared" si="1"/>
        <v>900</v>
      </c>
      <c r="I21" s="48"/>
      <c r="J21" s="48"/>
      <c r="K21" s="170">
        <v>10</v>
      </c>
      <c r="L21" s="50">
        <f t="shared" si="2"/>
        <v>450</v>
      </c>
      <c r="M21" s="119"/>
      <c r="N21" s="119"/>
      <c r="O21" s="118"/>
    </row>
    <row r="22" spans="1:15" ht="14.45" customHeight="1" x14ac:dyDescent="0.25">
      <c r="A22" s="47">
        <v>11</v>
      </c>
      <c r="B22" s="158" t="s">
        <v>338</v>
      </c>
      <c r="C22" s="50">
        <f t="shared" si="0"/>
        <v>115</v>
      </c>
      <c r="D22" s="167">
        <v>8</v>
      </c>
      <c r="E22" s="48" t="s">
        <v>245</v>
      </c>
      <c r="F22" s="166">
        <f>8*115</f>
        <v>920</v>
      </c>
      <c r="G22" s="168">
        <v>6</v>
      </c>
      <c r="H22" s="50">
        <f t="shared" si="1"/>
        <v>690</v>
      </c>
      <c r="I22" s="48"/>
      <c r="J22" s="48"/>
      <c r="K22" s="168">
        <v>2</v>
      </c>
      <c r="L22" s="50">
        <f t="shared" si="2"/>
        <v>230</v>
      </c>
      <c r="M22" s="119"/>
      <c r="N22" s="119"/>
      <c r="O22" s="118"/>
    </row>
    <row r="23" spans="1:15" ht="14.45" customHeight="1" x14ac:dyDescent="0.25">
      <c r="A23" s="47">
        <v>12</v>
      </c>
      <c r="B23" s="158" t="s">
        <v>180</v>
      </c>
      <c r="C23" s="50">
        <f t="shared" si="0"/>
        <v>40</v>
      </c>
      <c r="D23" s="167">
        <v>12</v>
      </c>
      <c r="E23" s="48" t="s">
        <v>245</v>
      </c>
      <c r="F23" s="166">
        <f>40*12</f>
        <v>480</v>
      </c>
      <c r="G23" s="168">
        <v>6</v>
      </c>
      <c r="H23" s="50">
        <f t="shared" si="1"/>
        <v>240</v>
      </c>
      <c r="I23" s="48"/>
      <c r="J23" s="48"/>
      <c r="K23" s="168">
        <v>6</v>
      </c>
      <c r="L23" s="50">
        <f t="shared" si="2"/>
        <v>240</v>
      </c>
      <c r="M23" s="119"/>
      <c r="N23" s="119"/>
      <c r="O23" s="118"/>
    </row>
    <row r="24" spans="1:15" ht="14.45" customHeight="1" x14ac:dyDescent="0.25">
      <c r="A24" s="47">
        <v>13</v>
      </c>
      <c r="B24" s="158" t="s">
        <v>339</v>
      </c>
      <c r="C24" s="50">
        <f t="shared" si="0"/>
        <v>120</v>
      </c>
      <c r="D24" s="167">
        <v>6</v>
      </c>
      <c r="E24" s="48" t="s">
        <v>246</v>
      </c>
      <c r="F24" s="166">
        <f>6*120</f>
        <v>720</v>
      </c>
      <c r="G24" s="168">
        <v>4</v>
      </c>
      <c r="H24" s="50">
        <f t="shared" si="1"/>
        <v>480</v>
      </c>
      <c r="I24" s="48"/>
      <c r="J24" s="48"/>
      <c r="K24" s="168">
        <v>2</v>
      </c>
      <c r="L24" s="50">
        <f t="shared" si="2"/>
        <v>240</v>
      </c>
      <c r="M24" s="119"/>
      <c r="N24" s="119"/>
      <c r="O24" s="118"/>
    </row>
    <row r="25" spans="1:15" ht="14.45" customHeight="1" x14ac:dyDescent="0.25">
      <c r="A25" s="47">
        <v>14</v>
      </c>
      <c r="B25" s="158" t="s">
        <v>400</v>
      </c>
      <c r="C25" s="50">
        <f t="shared" si="0"/>
        <v>200</v>
      </c>
      <c r="D25" s="167">
        <v>10</v>
      </c>
      <c r="E25" s="48" t="s">
        <v>76</v>
      </c>
      <c r="F25" s="166">
        <f>200*10</f>
        <v>2000</v>
      </c>
      <c r="G25" s="168">
        <v>5</v>
      </c>
      <c r="H25" s="50">
        <f t="shared" si="1"/>
        <v>1000</v>
      </c>
      <c r="I25" s="48"/>
      <c r="J25" s="48"/>
      <c r="K25" s="168">
        <v>5</v>
      </c>
      <c r="L25" s="50">
        <f t="shared" si="2"/>
        <v>1000</v>
      </c>
      <c r="M25" s="119"/>
      <c r="N25" s="119"/>
      <c r="O25" s="118"/>
    </row>
    <row r="26" spans="1:15" ht="14.45" customHeight="1" x14ac:dyDescent="0.25">
      <c r="A26" s="47">
        <v>15</v>
      </c>
      <c r="B26" s="158" t="s">
        <v>401</v>
      </c>
      <c r="C26" s="50">
        <f t="shared" si="0"/>
        <v>250</v>
      </c>
      <c r="D26" s="167">
        <v>15</v>
      </c>
      <c r="E26" s="48" t="s">
        <v>76</v>
      </c>
      <c r="F26" s="166">
        <f>250*15</f>
        <v>3750</v>
      </c>
      <c r="G26" s="168">
        <v>10</v>
      </c>
      <c r="H26" s="50">
        <f t="shared" si="1"/>
        <v>2500</v>
      </c>
      <c r="I26" s="48"/>
      <c r="J26" s="48"/>
      <c r="K26" s="168">
        <v>5</v>
      </c>
      <c r="L26" s="50">
        <f t="shared" si="2"/>
        <v>1250</v>
      </c>
      <c r="M26" s="119"/>
      <c r="N26" s="119"/>
      <c r="O26" s="118"/>
    </row>
    <row r="27" spans="1:15" ht="14.45" customHeight="1" x14ac:dyDescent="0.25">
      <c r="A27" s="47">
        <v>16</v>
      </c>
      <c r="B27" s="158" t="s">
        <v>402</v>
      </c>
      <c r="C27" s="50">
        <f t="shared" si="0"/>
        <v>260</v>
      </c>
      <c r="D27" s="167">
        <v>5</v>
      </c>
      <c r="E27" s="48" t="s">
        <v>76</v>
      </c>
      <c r="F27" s="166">
        <f>260*5</f>
        <v>1300</v>
      </c>
      <c r="G27" s="168">
        <v>5</v>
      </c>
      <c r="H27" s="50">
        <f t="shared" si="1"/>
        <v>1300</v>
      </c>
      <c r="I27" s="48"/>
      <c r="J27" s="48"/>
      <c r="K27" s="168"/>
      <c r="L27" s="50">
        <f t="shared" si="2"/>
        <v>0</v>
      </c>
      <c r="M27" s="119"/>
      <c r="N27" s="119"/>
      <c r="O27" s="118"/>
    </row>
    <row r="28" spans="1:15" x14ac:dyDescent="0.25">
      <c r="A28" s="47">
        <v>17</v>
      </c>
      <c r="B28" s="158" t="s">
        <v>123</v>
      </c>
      <c r="C28" s="50">
        <f t="shared" si="0"/>
        <v>50</v>
      </c>
      <c r="D28" s="167">
        <v>3</v>
      </c>
      <c r="E28" s="48" t="s">
        <v>72</v>
      </c>
      <c r="F28" s="166">
        <f>50*3</f>
        <v>150</v>
      </c>
      <c r="G28" s="168">
        <v>3</v>
      </c>
      <c r="H28" s="50">
        <f t="shared" si="1"/>
        <v>150</v>
      </c>
      <c r="I28" s="48"/>
      <c r="J28" s="48"/>
      <c r="K28" s="168"/>
      <c r="L28" s="50">
        <f t="shared" si="2"/>
        <v>0</v>
      </c>
      <c r="M28" s="119"/>
      <c r="N28" s="119"/>
      <c r="O28" s="118"/>
    </row>
    <row r="29" spans="1:15" x14ac:dyDescent="0.25">
      <c r="A29" s="47">
        <v>18</v>
      </c>
      <c r="B29" s="158" t="s">
        <v>234</v>
      </c>
      <c r="C29" s="50">
        <f t="shared" si="0"/>
        <v>10</v>
      </c>
      <c r="D29" s="167">
        <v>4</v>
      </c>
      <c r="E29" s="48" t="s">
        <v>73</v>
      </c>
      <c r="F29" s="166">
        <f>2*20</f>
        <v>40</v>
      </c>
      <c r="G29" s="168">
        <v>4</v>
      </c>
      <c r="H29" s="50">
        <f t="shared" si="1"/>
        <v>40</v>
      </c>
      <c r="I29" s="48"/>
      <c r="J29" s="48"/>
      <c r="K29" s="168"/>
      <c r="L29" s="50">
        <f t="shared" si="2"/>
        <v>0</v>
      </c>
      <c r="M29" s="119"/>
      <c r="N29" s="119"/>
      <c r="O29" s="118"/>
    </row>
    <row r="30" spans="1:15" x14ac:dyDescent="0.25">
      <c r="A30" s="47">
        <v>19</v>
      </c>
      <c r="B30" s="158" t="s">
        <v>340</v>
      </c>
      <c r="C30" s="50">
        <f t="shared" si="0"/>
        <v>7</v>
      </c>
      <c r="D30" s="167">
        <v>100</v>
      </c>
      <c r="E30" s="48" t="s">
        <v>72</v>
      </c>
      <c r="F30" s="166">
        <f>100*7</f>
        <v>700</v>
      </c>
      <c r="G30" s="168">
        <v>100</v>
      </c>
      <c r="H30" s="50">
        <f t="shared" si="1"/>
        <v>700</v>
      </c>
      <c r="I30" s="48"/>
      <c r="J30" s="48"/>
      <c r="K30" s="168"/>
      <c r="L30" s="50">
        <f t="shared" si="2"/>
        <v>0</v>
      </c>
      <c r="M30" s="119"/>
      <c r="N30" s="119"/>
      <c r="O30" s="118"/>
    </row>
    <row r="31" spans="1:15" x14ac:dyDescent="0.25">
      <c r="A31" s="47">
        <v>20</v>
      </c>
      <c r="B31" s="158" t="s">
        <v>341</v>
      </c>
      <c r="C31" s="50">
        <f t="shared" si="0"/>
        <v>6</v>
      </c>
      <c r="D31" s="167">
        <v>100</v>
      </c>
      <c r="E31" s="48" t="s">
        <v>72</v>
      </c>
      <c r="F31" s="166">
        <f>100*6</f>
        <v>600</v>
      </c>
      <c r="G31" s="168">
        <v>100</v>
      </c>
      <c r="H31" s="50">
        <f t="shared" si="1"/>
        <v>600</v>
      </c>
      <c r="I31" s="48"/>
      <c r="J31" s="48"/>
      <c r="K31" s="168"/>
      <c r="L31" s="50">
        <f t="shared" si="2"/>
        <v>0</v>
      </c>
      <c r="M31" s="119"/>
      <c r="N31" s="119"/>
      <c r="O31" s="118"/>
    </row>
    <row r="32" spans="1:15" x14ac:dyDescent="0.25">
      <c r="A32" s="47">
        <v>21</v>
      </c>
      <c r="B32" s="158" t="s">
        <v>350</v>
      </c>
      <c r="C32" s="50">
        <f t="shared" si="0"/>
        <v>450</v>
      </c>
      <c r="D32" s="167">
        <v>7</v>
      </c>
      <c r="E32" s="48" t="s">
        <v>72</v>
      </c>
      <c r="F32" s="166">
        <f>7*450</f>
        <v>3150</v>
      </c>
      <c r="G32" s="168">
        <v>4</v>
      </c>
      <c r="H32" s="50">
        <f t="shared" si="1"/>
        <v>1800</v>
      </c>
      <c r="I32" s="48"/>
      <c r="J32" s="48"/>
      <c r="K32" s="168">
        <v>3</v>
      </c>
      <c r="L32" s="50">
        <f t="shared" si="2"/>
        <v>1350</v>
      </c>
      <c r="M32" s="119"/>
      <c r="N32" s="119"/>
      <c r="O32" s="118"/>
    </row>
    <row r="33" spans="1:15" x14ac:dyDescent="0.25">
      <c r="A33" s="47">
        <v>22</v>
      </c>
      <c r="B33" s="158" t="s">
        <v>351</v>
      </c>
      <c r="C33" s="50">
        <f t="shared" si="0"/>
        <v>450</v>
      </c>
      <c r="D33" s="167">
        <v>4</v>
      </c>
      <c r="E33" s="48" t="s">
        <v>171</v>
      </c>
      <c r="F33" s="166">
        <f>450*4</f>
        <v>1800</v>
      </c>
      <c r="G33" s="168">
        <v>2</v>
      </c>
      <c r="H33" s="50">
        <f t="shared" si="1"/>
        <v>900</v>
      </c>
      <c r="I33" s="48"/>
      <c r="J33" s="48"/>
      <c r="K33" s="168">
        <v>2</v>
      </c>
      <c r="L33" s="50">
        <f t="shared" si="2"/>
        <v>900</v>
      </c>
      <c r="M33" s="119"/>
      <c r="N33" s="119"/>
      <c r="O33" s="118"/>
    </row>
    <row r="34" spans="1:15" x14ac:dyDescent="0.25">
      <c r="A34" s="47">
        <v>23</v>
      </c>
      <c r="B34" s="158" t="s">
        <v>352</v>
      </c>
      <c r="C34" s="50">
        <f t="shared" si="0"/>
        <v>450</v>
      </c>
      <c r="D34" s="167">
        <v>4</v>
      </c>
      <c r="E34" s="48" t="s">
        <v>171</v>
      </c>
      <c r="F34" s="166">
        <f>450*4</f>
        <v>1800</v>
      </c>
      <c r="G34" s="168">
        <v>2</v>
      </c>
      <c r="H34" s="50">
        <f t="shared" si="1"/>
        <v>900</v>
      </c>
      <c r="I34" s="48"/>
      <c r="J34" s="48"/>
      <c r="K34" s="168">
        <v>2</v>
      </c>
      <c r="L34" s="50">
        <f t="shared" si="2"/>
        <v>900</v>
      </c>
      <c r="M34" s="119"/>
      <c r="N34" s="119"/>
      <c r="O34" s="118"/>
    </row>
    <row r="35" spans="1:15" x14ac:dyDescent="0.25">
      <c r="A35" s="47">
        <v>24</v>
      </c>
      <c r="B35" s="158" t="s">
        <v>353</v>
      </c>
      <c r="C35" s="50">
        <f t="shared" si="0"/>
        <v>450</v>
      </c>
      <c r="D35" s="167">
        <v>4</v>
      </c>
      <c r="E35" s="48" t="s">
        <v>171</v>
      </c>
      <c r="F35" s="166">
        <f>450*4</f>
        <v>1800</v>
      </c>
      <c r="G35" s="168">
        <v>2</v>
      </c>
      <c r="H35" s="50">
        <f t="shared" si="1"/>
        <v>900</v>
      </c>
      <c r="I35" s="48"/>
      <c r="J35" s="48"/>
      <c r="K35" s="168">
        <v>2</v>
      </c>
      <c r="L35" s="50">
        <f t="shared" si="2"/>
        <v>900</v>
      </c>
      <c r="M35" s="119"/>
      <c r="N35" s="119"/>
      <c r="O35" s="118"/>
    </row>
    <row r="36" spans="1:15" x14ac:dyDescent="0.25">
      <c r="A36" s="47">
        <v>25</v>
      </c>
      <c r="B36" s="158" t="s">
        <v>342</v>
      </c>
      <c r="C36" s="50">
        <f t="shared" si="0"/>
        <v>65</v>
      </c>
      <c r="D36" s="167">
        <v>8</v>
      </c>
      <c r="E36" s="48" t="s">
        <v>245</v>
      </c>
      <c r="F36" s="166">
        <f>65*8</f>
        <v>520</v>
      </c>
      <c r="G36" s="168">
        <v>4</v>
      </c>
      <c r="H36" s="50">
        <f t="shared" si="1"/>
        <v>260</v>
      </c>
      <c r="I36" s="48"/>
      <c r="J36" s="48"/>
      <c r="K36" s="168">
        <v>4</v>
      </c>
      <c r="L36" s="50">
        <f t="shared" si="2"/>
        <v>260</v>
      </c>
      <c r="M36" s="119"/>
      <c r="N36" s="119"/>
      <c r="O36" s="118"/>
    </row>
    <row r="37" spans="1:15" x14ac:dyDescent="0.25">
      <c r="A37" s="47">
        <v>26</v>
      </c>
      <c r="B37" s="158" t="s">
        <v>343</v>
      </c>
      <c r="C37" s="50">
        <f t="shared" si="0"/>
        <v>65</v>
      </c>
      <c r="D37" s="167">
        <v>8</v>
      </c>
      <c r="E37" s="48" t="s">
        <v>245</v>
      </c>
      <c r="F37" s="166">
        <f>65*8</f>
        <v>520</v>
      </c>
      <c r="G37" s="168">
        <v>4</v>
      </c>
      <c r="H37" s="50">
        <f t="shared" si="1"/>
        <v>260</v>
      </c>
      <c r="I37" s="48"/>
      <c r="J37" s="48"/>
      <c r="K37" s="168">
        <v>4</v>
      </c>
      <c r="L37" s="50">
        <f t="shared" si="2"/>
        <v>260</v>
      </c>
      <c r="M37" s="119"/>
      <c r="N37" s="119"/>
      <c r="O37" s="118"/>
    </row>
    <row r="38" spans="1:15" x14ac:dyDescent="0.25">
      <c r="A38" s="47">
        <v>27</v>
      </c>
      <c r="B38" s="158" t="s">
        <v>344</v>
      </c>
      <c r="C38" s="50">
        <f t="shared" si="0"/>
        <v>55</v>
      </c>
      <c r="D38" s="167">
        <v>24</v>
      </c>
      <c r="E38" s="48" t="s">
        <v>245</v>
      </c>
      <c r="F38" s="166">
        <f>24*55</f>
        <v>1320</v>
      </c>
      <c r="G38" s="168">
        <v>12</v>
      </c>
      <c r="H38" s="50">
        <f t="shared" si="1"/>
        <v>660</v>
      </c>
      <c r="I38" s="48"/>
      <c r="J38" s="48"/>
      <c r="K38" s="168">
        <v>12</v>
      </c>
      <c r="L38" s="50">
        <f t="shared" si="2"/>
        <v>660</v>
      </c>
      <c r="M38" s="119"/>
      <c r="N38" s="119"/>
      <c r="O38" s="118"/>
    </row>
    <row r="39" spans="1:15" x14ac:dyDescent="0.25">
      <c r="A39" s="47">
        <v>28</v>
      </c>
      <c r="B39" s="158" t="s">
        <v>345</v>
      </c>
      <c r="C39" s="50">
        <f t="shared" si="0"/>
        <v>50</v>
      </c>
      <c r="D39" s="167">
        <v>1</v>
      </c>
      <c r="E39" s="48" t="s">
        <v>79</v>
      </c>
      <c r="F39" s="166">
        <v>50</v>
      </c>
      <c r="G39" s="168">
        <v>1</v>
      </c>
      <c r="H39" s="50">
        <f t="shared" si="1"/>
        <v>50</v>
      </c>
      <c r="I39" s="48"/>
      <c r="J39" s="48"/>
      <c r="K39" s="168"/>
      <c r="L39" s="50">
        <f t="shared" si="2"/>
        <v>0</v>
      </c>
      <c r="M39" s="119"/>
      <c r="N39" s="119"/>
      <c r="O39" s="118"/>
    </row>
    <row r="40" spans="1:15" x14ac:dyDescent="0.25">
      <c r="A40" s="47">
        <v>29</v>
      </c>
      <c r="B40" s="158" t="s">
        <v>346</v>
      </c>
      <c r="C40" s="50">
        <f t="shared" si="0"/>
        <v>49</v>
      </c>
      <c r="D40" s="167">
        <v>4</v>
      </c>
      <c r="E40" s="48" t="s">
        <v>245</v>
      </c>
      <c r="F40" s="166">
        <f>49*4</f>
        <v>196</v>
      </c>
      <c r="G40" s="168">
        <v>4</v>
      </c>
      <c r="H40" s="50">
        <f t="shared" si="1"/>
        <v>196</v>
      </c>
      <c r="I40" s="48"/>
      <c r="J40" s="48"/>
      <c r="K40" s="168"/>
      <c r="L40" s="50">
        <f t="shared" si="2"/>
        <v>0</v>
      </c>
      <c r="M40" s="119"/>
      <c r="N40" s="119"/>
      <c r="O40" s="118"/>
    </row>
    <row r="41" spans="1:15" x14ac:dyDescent="0.25">
      <c r="A41" s="47">
        <v>30</v>
      </c>
      <c r="B41" s="158" t="s">
        <v>347</v>
      </c>
      <c r="C41" s="50">
        <f t="shared" si="0"/>
        <v>61.25</v>
      </c>
      <c r="D41" s="167">
        <v>4</v>
      </c>
      <c r="E41" s="48" t="s">
        <v>245</v>
      </c>
      <c r="F41" s="166">
        <f>7*35</f>
        <v>245</v>
      </c>
      <c r="G41" s="168">
        <v>4</v>
      </c>
      <c r="H41" s="50">
        <f t="shared" si="1"/>
        <v>245</v>
      </c>
      <c r="I41" s="48"/>
      <c r="J41" s="48"/>
      <c r="K41" s="168"/>
      <c r="L41" s="50">
        <f t="shared" si="2"/>
        <v>0</v>
      </c>
      <c r="M41" s="119"/>
      <c r="N41" s="119"/>
      <c r="O41" s="118"/>
    </row>
    <row r="42" spans="1:15" x14ac:dyDescent="0.25">
      <c r="A42" s="47">
        <v>31</v>
      </c>
      <c r="B42" s="158" t="s">
        <v>348</v>
      </c>
      <c r="C42" s="50">
        <f t="shared" si="0"/>
        <v>165</v>
      </c>
      <c r="D42" s="167">
        <v>4</v>
      </c>
      <c r="E42" s="48" t="s">
        <v>72</v>
      </c>
      <c r="F42" s="166">
        <f>4*165</f>
        <v>660</v>
      </c>
      <c r="G42" s="168">
        <v>4</v>
      </c>
      <c r="H42" s="50">
        <f t="shared" si="1"/>
        <v>660</v>
      </c>
      <c r="I42" s="48"/>
      <c r="J42" s="48"/>
      <c r="K42" s="168"/>
      <c r="L42" s="50">
        <f t="shared" si="2"/>
        <v>0</v>
      </c>
      <c r="M42" s="119"/>
      <c r="N42" s="119"/>
      <c r="O42" s="118"/>
    </row>
    <row r="43" spans="1:15" x14ac:dyDescent="0.25">
      <c r="A43" s="47">
        <v>32</v>
      </c>
      <c r="B43" s="158" t="s">
        <v>349</v>
      </c>
      <c r="C43" s="50">
        <f t="shared" si="0"/>
        <v>1500</v>
      </c>
      <c r="D43" s="167">
        <v>1</v>
      </c>
      <c r="E43" s="48" t="s">
        <v>81</v>
      </c>
      <c r="F43" s="166">
        <v>1500</v>
      </c>
      <c r="G43" s="168">
        <v>1</v>
      </c>
      <c r="H43" s="50">
        <f t="shared" si="1"/>
        <v>1500</v>
      </c>
      <c r="I43" s="48"/>
      <c r="J43" s="48"/>
      <c r="K43" s="168"/>
      <c r="L43" s="50">
        <f t="shared" si="2"/>
        <v>0</v>
      </c>
      <c r="M43" s="119"/>
      <c r="N43" s="119"/>
      <c r="O43" s="118"/>
    </row>
    <row r="44" spans="1:15" x14ac:dyDescent="0.25">
      <c r="A44" s="47">
        <v>33</v>
      </c>
      <c r="B44" s="158" t="s">
        <v>403</v>
      </c>
      <c r="C44" s="50">
        <f t="shared" si="0"/>
        <v>45</v>
      </c>
      <c r="D44" s="167">
        <v>10</v>
      </c>
      <c r="E44" s="48" t="s">
        <v>74</v>
      </c>
      <c r="F44" s="166">
        <f>45*10</f>
        <v>450</v>
      </c>
      <c r="G44" s="168">
        <v>5</v>
      </c>
      <c r="H44" s="50">
        <f t="shared" si="1"/>
        <v>225</v>
      </c>
      <c r="I44" s="48"/>
      <c r="J44" s="48"/>
      <c r="K44" s="168">
        <v>5</v>
      </c>
      <c r="L44" s="50">
        <f t="shared" si="2"/>
        <v>225</v>
      </c>
      <c r="M44" s="119"/>
      <c r="N44" s="119"/>
      <c r="O44" s="118"/>
    </row>
    <row r="45" spans="1:15" x14ac:dyDescent="0.25">
      <c r="A45" s="47">
        <v>34</v>
      </c>
      <c r="B45" s="158" t="s">
        <v>404</v>
      </c>
      <c r="C45" s="50">
        <f t="shared" si="0"/>
        <v>70</v>
      </c>
      <c r="D45" s="167">
        <v>2</v>
      </c>
      <c r="E45" s="48" t="s">
        <v>245</v>
      </c>
      <c r="F45" s="166">
        <f>2*70</f>
        <v>140</v>
      </c>
      <c r="G45" s="168">
        <v>2</v>
      </c>
      <c r="H45" s="50">
        <f t="shared" si="1"/>
        <v>140</v>
      </c>
      <c r="I45" s="48"/>
      <c r="J45" s="48"/>
      <c r="K45" s="168"/>
      <c r="L45" s="50">
        <f t="shared" si="2"/>
        <v>0</v>
      </c>
      <c r="M45" s="119"/>
      <c r="N45" s="119"/>
      <c r="O45" s="118"/>
    </row>
    <row r="46" spans="1:15" x14ac:dyDescent="0.25">
      <c r="A46" s="47">
        <v>35</v>
      </c>
      <c r="B46" s="158" t="s">
        <v>405</v>
      </c>
      <c r="C46" s="50">
        <f t="shared" si="0"/>
        <v>55</v>
      </c>
      <c r="D46" s="167">
        <v>4</v>
      </c>
      <c r="E46" s="48" t="s">
        <v>74</v>
      </c>
      <c r="F46" s="166">
        <f>55*4</f>
        <v>220</v>
      </c>
      <c r="G46" s="168">
        <v>4</v>
      </c>
      <c r="H46" s="50">
        <f t="shared" si="1"/>
        <v>220</v>
      </c>
      <c r="I46" s="48"/>
      <c r="J46" s="48"/>
      <c r="K46" s="168"/>
      <c r="L46" s="50">
        <f t="shared" si="2"/>
        <v>0</v>
      </c>
      <c r="M46" s="119"/>
      <c r="N46" s="119"/>
      <c r="O46" s="118"/>
    </row>
    <row r="47" spans="1:15" x14ac:dyDescent="0.25">
      <c r="A47" s="47">
        <v>36</v>
      </c>
      <c r="B47" s="158" t="s">
        <v>406</v>
      </c>
      <c r="C47" s="50">
        <f t="shared" si="0"/>
        <v>10</v>
      </c>
      <c r="D47" s="167">
        <v>10</v>
      </c>
      <c r="E47" s="48" t="s">
        <v>72</v>
      </c>
      <c r="F47" s="166">
        <f>10*10</f>
        <v>100</v>
      </c>
      <c r="G47" s="168">
        <v>10</v>
      </c>
      <c r="H47" s="50">
        <f t="shared" si="1"/>
        <v>100</v>
      </c>
      <c r="I47" s="48"/>
      <c r="J47" s="48"/>
      <c r="K47" s="168"/>
      <c r="L47" s="50">
        <f t="shared" si="2"/>
        <v>0</v>
      </c>
      <c r="M47" s="119"/>
      <c r="N47" s="119"/>
      <c r="O47" s="118"/>
    </row>
    <row r="48" spans="1:15" x14ac:dyDescent="0.25">
      <c r="A48" s="47">
        <v>37</v>
      </c>
      <c r="B48" s="158" t="s">
        <v>407</v>
      </c>
      <c r="C48" s="50">
        <f t="shared" si="0"/>
        <v>40</v>
      </c>
      <c r="D48" s="167">
        <v>8</v>
      </c>
      <c r="E48" s="48" t="s">
        <v>245</v>
      </c>
      <c r="F48" s="166">
        <f>40*8</f>
        <v>320</v>
      </c>
      <c r="G48" s="168">
        <v>4</v>
      </c>
      <c r="H48" s="50">
        <f t="shared" si="1"/>
        <v>160</v>
      </c>
      <c r="I48" s="48"/>
      <c r="J48" s="48"/>
      <c r="K48" s="168">
        <v>4</v>
      </c>
      <c r="L48" s="50">
        <f t="shared" si="2"/>
        <v>160</v>
      </c>
      <c r="M48" s="119"/>
      <c r="N48" s="119"/>
      <c r="O48" s="118"/>
    </row>
    <row r="49" spans="1:15" x14ac:dyDescent="0.25">
      <c r="A49" s="47">
        <v>38</v>
      </c>
      <c r="B49" s="158" t="s">
        <v>408</v>
      </c>
      <c r="C49" s="50">
        <f t="shared" si="0"/>
        <v>25</v>
      </c>
      <c r="D49" s="167">
        <v>10</v>
      </c>
      <c r="E49" s="48" t="s">
        <v>74</v>
      </c>
      <c r="F49" s="166">
        <f>25*10</f>
        <v>250</v>
      </c>
      <c r="G49" s="168">
        <v>5</v>
      </c>
      <c r="H49" s="50">
        <f t="shared" si="1"/>
        <v>125</v>
      </c>
      <c r="I49" s="48"/>
      <c r="J49" s="48"/>
      <c r="K49" s="168">
        <v>5</v>
      </c>
      <c r="L49" s="50">
        <f t="shared" si="2"/>
        <v>125</v>
      </c>
      <c r="M49" s="119"/>
      <c r="N49" s="119"/>
      <c r="O49" s="118"/>
    </row>
    <row r="50" spans="1:15" x14ac:dyDescent="0.25">
      <c r="A50" s="47">
        <v>39</v>
      </c>
      <c r="B50" s="158" t="s">
        <v>409</v>
      </c>
      <c r="C50" s="50">
        <f t="shared" si="0"/>
        <v>10</v>
      </c>
      <c r="D50" s="167">
        <v>30</v>
      </c>
      <c r="E50" s="48" t="s">
        <v>245</v>
      </c>
      <c r="F50" s="166">
        <f>10*30</f>
        <v>300</v>
      </c>
      <c r="G50" s="168">
        <v>30</v>
      </c>
      <c r="H50" s="50">
        <f t="shared" si="1"/>
        <v>300</v>
      </c>
      <c r="I50" s="48"/>
      <c r="J50" s="48"/>
      <c r="K50" s="48"/>
      <c r="L50" s="50">
        <f t="shared" si="2"/>
        <v>0</v>
      </c>
      <c r="M50" s="119"/>
      <c r="N50" s="119"/>
      <c r="O50" s="118"/>
    </row>
    <row r="51" spans="1:15" x14ac:dyDescent="0.25">
      <c r="A51" s="47">
        <v>40</v>
      </c>
      <c r="B51" s="158" t="s">
        <v>354</v>
      </c>
      <c r="C51" s="50">
        <f t="shared" si="0"/>
        <v>145</v>
      </c>
      <c r="D51" s="167">
        <v>25</v>
      </c>
      <c r="E51" s="48" t="s">
        <v>238</v>
      </c>
      <c r="F51" s="166">
        <f>145*25</f>
        <v>3625</v>
      </c>
      <c r="G51" s="168">
        <v>13</v>
      </c>
      <c r="H51" s="50">
        <f t="shared" si="1"/>
        <v>1885</v>
      </c>
      <c r="I51" s="48"/>
      <c r="J51" s="48"/>
      <c r="K51" s="168">
        <v>12</v>
      </c>
      <c r="L51" s="50">
        <f t="shared" si="2"/>
        <v>1740</v>
      </c>
      <c r="M51" s="119"/>
      <c r="N51" s="119"/>
      <c r="O51" s="118"/>
    </row>
    <row r="52" spans="1:15" x14ac:dyDescent="0.25">
      <c r="A52" s="47">
        <v>41</v>
      </c>
      <c r="B52" s="158" t="s">
        <v>355</v>
      </c>
      <c r="C52" s="50">
        <f t="shared" si="0"/>
        <v>499</v>
      </c>
      <c r="D52" s="167">
        <v>10</v>
      </c>
      <c r="E52" s="48" t="s">
        <v>246</v>
      </c>
      <c r="F52" s="166">
        <f>499*10</f>
        <v>4990</v>
      </c>
      <c r="G52" s="168">
        <v>6</v>
      </c>
      <c r="H52" s="50">
        <f t="shared" si="1"/>
        <v>2994</v>
      </c>
      <c r="I52" s="48"/>
      <c r="J52" s="48"/>
      <c r="K52" s="168">
        <v>4</v>
      </c>
      <c r="L52" s="50">
        <f t="shared" si="2"/>
        <v>1996</v>
      </c>
      <c r="M52" s="119"/>
      <c r="N52" s="119"/>
      <c r="O52" s="118"/>
    </row>
    <row r="53" spans="1:15" x14ac:dyDescent="0.25">
      <c r="A53" s="47">
        <v>42</v>
      </c>
      <c r="B53" s="158" t="s">
        <v>356</v>
      </c>
      <c r="C53" s="50">
        <f t="shared" si="0"/>
        <v>185</v>
      </c>
      <c r="D53" s="167">
        <v>10</v>
      </c>
      <c r="E53" s="48" t="s">
        <v>246</v>
      </c>
      <c r="F53" s="166">
        <f>185*10</f>
        <v>1850</v>
      </c>
      <c r="G53" s="168">
        <v>5</v>
      </c>
      <c r="H53" s="50">
        <f t="shared" si="1"/>
        <v>925</v>
      </c>
      <c r="I53" s="48"/>
      <c r="J53" s="48"/>
      <c r="K53" s="168">
        <v>5</v>
      </c>
      <c r="L53" s="50">
        <f t="shared" si="2"/>
        <v>925</v>
      </c>
      <c r="M53" s="119"/>
      <c r="N53" s="119"/>
      <c r="O53" s="118"/>
    </row>
    <row r="54" spans="1:15" x14ac:dyDescent="0.25">
      <c r="A54" s="47">
        <v>43</v>
      </c>
      <c r="B54" s="158" t="s">
        <v>144</v>
      </c>
      <c r="C54" s="50">
        <f t="shared" si="0"/>
        <v>105</v>
      </c>
      <c r="D54" s="167">
        <v>28</v>
      </c>
      <c r="E54" s="48" t="s">
        <v>415</v>
      </c>
      <c r="F54" s="166">
        <f>105*28</f>
        <v>2940</v>
      </c>
      <c r="G54" s="168">
        <v>14</v>
      </c>
      <c r="H54" s="50">
        <f t="shared" si="1"/>
        <v>1470</v>
      </c>
      <c r="I54" s="48"/>
      <c r="J54" s="48"/>
      <c r="K54" s="168">
        <v>14</v>
      </c>
      <c r="L54" s="50">
        <f t="shared" si="2"/>
        <v>1470</v>
      </c>
      <c r="M54" s="119"/>
      <c r="N54" s="119"/>
      <c r="O54" s="118"/>
    </row>
    <row r="55" spans="1:15" x14ac:dyDescent="0.25">
      <c r="A55" s="47">
        <v>44</v>
      </c>
      <c r="B55" s="158" t="s">
        <v>357</v>
      </c>
      <c r="C55" s="50">
        <f t="shared" si="0"/>
        <v>115</v>
      </c>
      <c r="D55" s="167">
        <v>20</v>
      </c>
      <c r="E55" s="48" t="s">
        <v>238</v>
      </c>
      <c r="F55" s="166">
        <f>115*20</f>
        <v>2300</v>
      </c>
      <c r="G55" s="168">
        <v>10</v>
      </c>
      <c r="H55" s="50">
        <f t="shared" si="1"/>
        <v>1150</v>
      </c>
      <c r="I55" s="48"/>
      <c r="J55" s="48"/>
      <c r="K55" s="168">
        <v>10</v>
      </c>
      <c r="L55" s="50">
        <f t="shared" si="2"/>
        <v>1150</v>
      </c>
      <c r="M55" s="119"/>
      <c r="N55" s="119"/>
      <c r="O55" s="118"/>
    </row>
    <row r="56" spans="1:15" x14ac:dyDescent="0.25">
      <c r="A56" s="47">
        <v>45</v>
      </c>
      <c r="B56" s="158" t="s">
        <v>358</v>
      </c>
      <c r="C56" s="50">
        <f t="shared" si="0"/>
        <v>275</v>
      </c>
      <c r="D56" s="167">
        <v>15</v>
      </c>
      <c r="E56" s="48" t="s">
        <v>238</v>
      </c>
      <c r="F56" s="166">
        <f>15*275</f>
        <v>4125</v>
      </c>
      <c r="G56" s="168">
        <v>8</v>
      </c>
      <c r="H56" s="50">
        <f t="shared" si="1"/>
        <v>2200</v>
      </c>
      <c r="I56" s="48"/>
      <c r="J56" s="48"/>
      <c r="K56" s="168">
        <v>7</v>
      </c>
      <c r="L56" s="50">
        <f t="shared" si="2"/>
        <v>1925</v>
      </c>
      <c r="M56" s="119"/>
      <c r="N56" s="119"/>
      <c r="O56" s="118"/>
    </row>
    <row r="57" spans="1:15" x14ac:dyDescent="0.25">
      <c r="A57" s="47">
        <v>46</v>
      </c>
      <c r="B57" s="158" t="s">
        <v>150</v>
      </c>
      <c r="C57" s="50">
        <f t="shared" si="0"/>
        <v>20</v>
      </c>
      <c r="D57" s="167">
        <v>2</v>
      </c>
      <c r="E57" s="48" t="s">
        <v>245</v>
      </c>
      <c r="F57" s="166">
        <f>2*20</f>
        <v>40</v>
      </c>
      <c r="G57" s="168">
        <v>2</v>
      </c>
      <c r="H57" s="50">
        <f t="shared" si="1"/>
        <v>40</v>
      </c>
      <c r="I57" s="48"/>
      <c r="J57" s="48"/>
      <c r="K57" s="168"/>
      <c r="L57" s="50">
        <f t="shared" si="2"/>
        <v>0</v>
      </c>
      <c r="M57" s="119"/>
      <c r="N57" s="119"/>
      <c r="O57" s="118"/>
    </row>
    <row r="58" spans="1:15" x14ac:dyDescent="0.25">
      <c r="A58" s="47">
        <v>47</v>
      </c>
      <c r="B58" s="158" t="s">
        <v>359</v>
      </c>
      <c r="C58" s="50">
        <f t="shared" si="0"/>
        <v>75</v>
      </c>
      <c r="D58" s="167">
        <v>16</v>
      </c>
      <c r="E58" s="48" t="s">
        <v>238</v>
      </c>
      <c r="F58" s="166">
        <f>75*16</f>
        <v>1200</v>
      </c>
      <c r="G58" s="168">
        <v>8</v>
      </c>
      <c r="H58" s="50">
        <f t="shared" si="1"/>
        <v>600</v>
      </c>
      <c r="I58" s="48"/>
      <c r="J58" s="48"/>
      <c r="K58" s="168">
        <v>8</v>
      </c>
      <c r="L58" s="50">
        <f t="shared" si="2"/>
        <v>600</v>
      </c>
      <c r="M58" s="119"/>
      <c r="N58" s="119"/>
      <c r="O58" s="118"/>
    </row>
    <row r="59" spans="1:15" x14ac:dyDescent="0.25">
      <c r="A59" s="47">
        <v>48</v>
      </c>
      <c r="B59" s="158" t="s">
        <v>360</v>
      </c>
      <c r="C59" s="50">
        <f t="shared" si="0"/>
        <v>170</v>
      </c>
      <c r="D59" s="167">
        <v>5</v>
      </c>
      <c r="E59" s="48" t="s">
        <v>416</v>
      </c>
      <c r="F59" s="166">
        <f>170*5</f>
        <v>850</v>
      </c>
      <c r="G59" s="168">
        <v>5</v>
      </c>
      <c r="H59" s="50">
        <f t="shared" si="1"/>
        <v>850</v>
      </c>
      <c r="I59" s="48"/>
      <c r="J59" s="48"/>
      <c r="K59" s="168"/>
      <c r="L59" s="50">
        <f t="shared" si="2"/>
        <v>0</v>
      </c>
      <c r="M59" s="119"/>
      <c r="N59" s="119"/>
      <c r="O59" s="118"/>
    </row>
    <row r="60" spans="1:15" x14ac:dyDescent="0.25">
      <c r="A60" s="47">
        <v>49</v>
      </c>
      <c r="B60" s="158" t="s">
        <v>410</v>
      </c>
      <c r="C60" s="50">
        <f t="shared" si="0"/>
        <v>128</v>
      </c>
      <c r="D60" s="167">
        <v>15</v>
      </c>
      <c r="E60" s="48" t="s">
        <v>237</v>
      </c>
      <c r="F60" s="166">
        <f>160*12</f>
        <v>1920</v>
      </c>
      <c r="G60" s="168">
        <v>10</v>
      </c>
      <c r="H60" s="50">
        <f t="shared" si="1"/>
        <v>1280</v>
      </c>
      <c r="I60" s="48"/>
      <c r="J60" s="48"/>
      <c r="K60" s="168">
        <v>5</v>
      </c>
      <c r="L60" s="50">
        <f t="shared" si="2"/>
        <v>640</v>
      </c>
      <c r="M60" s="119"/>
      <c r="N60" s="119"/>
      <c r="O60" s="118"/>
    </row>
    <row r="61" spans="1:15" x14ac:dyDescent="0.25">
      <c r="A61" s="47">
        <v>50</v>
      </c>
      <c r="B61" s="158" t="s">
        <v>147</v>
      </c>
      <c r="C61" s="50">
        <f t="shared" si="0"/>
        <v>115</v>
      </c>
      <c r="D61" s="167">
        <v>30</v>
      </c>
      <c r="E61" s="48" t="s">
        <v>74</v>
      </c>
      <c r="F61" s="166">
        <f>115*30</f>
        <v>3450</v>
      </c>
      <c r="G61" s="168">
        <v>15</v>
      </c>
      <c r="H61" s="50">
        <f t="shared" si="1"/>
        <v>1725</v>
      </c>
      <c r="I61" s="48"/>
      <c r="J61" s="48"/>
      <c r="K61" s="168">
        <v>15</v>
      </c>
      <c r="L61" s="50">
        <f t="shared" si="2"/>
        <v>1725</v>
      </c>
      <c r="M61" s="119"/>
      <c r="N61" s="119"/>
      <c r="O61" s="118"/>
    </row>
    <row r="62" spans="1:15" x14ac:dyDescent="0.25">
      <c r="A62" s="47">
        <v>51</v>
      </c>
      <c r="B62" s="158" t="s">
        <v>411</v>
      </c>
      <c r="C62" s="50">
        <f t="shared" si="0"/>
        <v>20</v>
      </c>
      <c r="D62" s="167">
        <v>15</v>
      </c>
      <c r="E62" s="48" t="s">
        <v>245</v>
      </c>
      <c r="F62" s="166">
        <f>20*15</f>
        <v>300</v>
      </c>
      <c r="G62" s="168">
        <v>10</v>
      </c>
      <c r="H62" s="50">
        <f t="shared" si="1"/>
        <v>200</v>
      </c>
      <c r="I62" s="48"/>
      <c r="J62" s="48"/>
      <c r="K62" s="168">
        <v>5</v>
      </c>
      <c r="L62" s="50">
        <f t="shared" si="2"/>
        <v>100</v>
      </c>
      <c r="M62" s="119"/>
      <c r="N62" s="119"/>
      <c r="O62" s="118"/>
    </row>
    <row r="63" spans="1:15" x14ac:dyDescent="0.25">
      <c r="A63" s="47">
        <v>52</v>
      </c>
      <c r="B63" s="158" t="s">
        <v>412</v>
      </c>
      <c r="C63" s="50">
        <f t="shared" si="0"/>
        <v>100</v>
      </c>
      <c r="D63" s="167">
        <v>30</v>
      </c>
      <c r="E63" s="48" t="s">
        <v>237</v>
      </c>
      <c r="F63" s="166">
        <f>100*30</f>
        <v>3000</v>
      </c>
      <c r="G63" s="168">
        <v>15</v>
      </c>
      <c r="H63" s="50">
        <f t="shared" si="1"/>
        <v>1500</v>
      </c>
      <c r="I63" s="48"/>
      <c r="J63" s="48"/>
      <c r="K63" s="168">
        <v>15</v>
      </c>
      <c r="L63" s="50">
        <f t="shared" si="2"/>
        <v>1500</v>
      </c>
      <c r="M63" s="119"/>
      <c r="N63" s="119"/>
      <c r="O63" s="118"/>
    </row>
    <row r="64" spans="1:15" ht="25.5" x14ac:dyDescent="0.25">
      <c r="A64" s="47">
        <v>53</v>
      </c>
      <c r="B64" s="158" t="s">
        <v>413</v>
      </c>
      <c r="C64" s="50">
        <f t="shared" si="0"/>
        <v>260</v>
      </c>
      <c r="D64" s="167">
        <v>24</v>
      </c>
      <c r="E64" s="48" t="s">
        <v>238</v>
      </c>
      <c r="F64" s="166">
        <f>24*260</f>
        <v>6240</v>
      </c>
      <c r="G64" s="168">
        <v>12</v>
      </c>
      <c r="H64" s="50">
        <f t="shared" si="1"/>
        <v>3120</v>
      </c>
      <c r="I64" s="48"/>
      <c r="J64" s="48"/>
      <c r="K64" s="168">
        <v>12</v>
      </c>
      <c r="L64" s="50">
        <f t="shared" si="2"/>
        <v>3120</v>
      </c>
      <c r="M64" s="119"/>
      <c r="N64" s="119"/>
      <c r="O64" s="118"/>
    </row>
    <row r="65" spans="1:15" x14ac:dyDescent="0.25">
      <c r="A65" s="47">
        <v>54</v>
      </c>
      <c r="B65" s="158" t="s">
        <v>381</v>
      </c>
      <c r="C65" s="50">
        <f t="shared" si="0"/>
        <v>200</v>
      </c>
      <c r="D65" s="167">
        <v>1</v>
      </c>
      <c r="E65" s="48" t="s">
        <v>171</v>
      </c>
      <c r="F65" s="166">
        <f>200*1</f>
        <v>200</v>
      </c>
      <c r="G65" s="168">
        <v>1</v>
      </c>
      <c r="H65" s="50">
        <f t="shared" si="1"/>
        <v>200</v>
      </c>
      <c r="I65" s="48"/>
      <c r="J65" s="48"/>
      <c r="K65" s="168"/>
      <c r="L65" s="50">
        <f t="shared" si="2"/>
        <v>0</v>
      </c>
      <c r="M65" s="119"/>
      <c r="N65" s="119"/>
      <c r="O65" s="118"/>
    </row>
    <row r="66" spans="1:15" x14ac:dyDescent="0.25">
      <c r="A66" s="47">
        <v>55</v>
      </c>
      <c r="B66" s="158" t="s">
        <v>414</v>
      </c>
      <c r="C66" s="50">
        <f t="shared" si="0"/>
        <v>300</v>
      </c>
      <c r="D66" s="167">
        <v>2</v>
      </c>
      <c r="E66" s="48" t="s">
        <v>245</v>
      </c>
      <c r="F66" s="166">
        <f>300*2</f>
        <v>600</v>
      </c>
      <c r="G66" s="168">
        <v>1</v>
      </c>
      <c r="H66" s="50">
        <f t="shared" si="1"/>
        <v>300</v>
      </c>
      <c r="I66" s="48"/>
      <c r="J66" s="48"/>
      <c r="K66" s="168">
        <v>1</v>
      </c>
      <c r="L66" s="50">
        <f t="shared" si="2"/>
        <v>300</v>
      </c>
      <c r="M66" s="119"/>
      <c r="N66" s="119"/>
      <c r="O66" s="118"/>
    </row>
    <row r="67" spans="1:15" x14ac:dyDescent="0.25">
      <c r="A67" s="91" t="s">
        <v>19</v>
      </c>
      <c r="B67" s="48"/>
      <c r="C67" s="48"/>
      <c r="D67" s="47"/>
      <c r="E67" s="48"/>
      <c r="F67" s="50">
        <f>SUM(F12:F66)</f>
        <v>69980</v>
      </c>
      <c r="G67" s="50"/>
      <c r="H67" s="50">
        <f t="shared" ref="H67:L67" si="3">SUM(H12:H66)</f>
        <v>42591</v>
      </c>
      <c r="I67" s="50"/>
      <c r="J67" s="50"/>
      <c r="K67" s="50"/>
      <c r="L67" s="50">
        <f t="shared" si="3"/>
        <v>27389</v>
      </c>
      <c r="M67" s="48"/>
      <c r="N67" s="48"/>
    </row>
    <row r="68" spans="1:15" s="8" customFormat="1" x14ac:dyDescent="0.25">
      <c r="A68" s="5"/>
      <c r="B68" s="5"/>
      <c r="C68" s="5"/>
      <c r="D68" s="53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5" s="8" customFormat="1" x14ac:dyDescent="0.25">
      <c r="A69" s="20" t="s">
        <v>27</v>
      </c>
      <c r="B69" s="6"/>
      <c r="C69" s="6"/>
      <c r="D69" s="54"/>
      <c r="E69" s="6"/>
      <c r="F69" s="6"/>
      <c r="G69" s="6"/>
      <c r="H69" s="7"/>
      <c r="I69" s="7"/>
      <c r="J69" s="7"/>
      <c r="K69" s="7"/>
      <c r="L69" s="7"/>
    </row>
    <row r="70" spans="1:15" s="8" customFormat="1" ht="14.45" customHeight="1" x14ac:dyDescent="0.25">
      <c r="B70" s="7"/>
      <c r="C70" s="7"/>
      <c r="D70" s="92"/>
      <c r="E70" s="7"/>
      <c r="F70" s="7"/>
      <c r="G70" s="7"/>
      <c r="H70" s="15"/>
      <c r="I70" s="7"/>
      <c r="K70"/>
      <c r="L70"/>
      <c r="M70"/>
    </row>
    <row r="71" spans="1:15" s="8" customFormat="1" ht="14.45" customHeight="1" x14ac:dyDescent="0.25">
      <c r="B71" s="7"/>
      <c r="C71" s="7"/>
      <c r="D71" s="92"/>
      <c r="E71" s="7"/>
      <c r="F71" s="7"/>
      <c r="G71" s="7"/>
      <c r="H71" s="15"/>
      <c r="I71" s="7"/>
      <c r="K71"/>
      <c r="L71"/>
      <c r="M71"/>
    </row>
    <row r="72" spans="1:15" s="8" customFormat="1" ht="14.45" customHeight="1" x14ac:dyDescent="0.25">
      <c r="A72" s="219" t="s">
        <v>364</v>
      </c>
      <c r="B72" s="219"/>
      <c r="C72" s="219"/>
      <c r="D72" s="92"/>
      <c r="E72" s="7"/>
      <c r="F72" s="7"/>
      <c r="G72" s="7"/>
      <c r="H72" s="15"/>
      <c r="I72" s="7"/>
      <c r="K72"/>
      <c r="L72"/>
      <c r="M72"/>
    </row>
    <row r="73" spans="1:15" s="8" customFormat="1" x14ac:dyDescent="0.25">
      <c r="A73" s="221" t="s">
        <v>365</v>
      </c>
      <c r="B73" s="221"/>
      <c r="C73" s="221"/>
      <c r="D73" s="92"/>
      <c r="H73" s="7"/>
      <c r="K73"/>
      <c r="L73"/>
      <c r="M73"/>
    </row>
    <row r="74" spans="1:15" s="8" customFormat="1" x14ac:dyDescent="0.25">
      <c r="B74" s="7"/>
      <c r="C74" s="7"/>
      <c r="D74" s="92"/>
      <c r="H74" s="7"/>
      <c r="K74"/>
      <c r="L74"/>
      <c r="M74"/>
    </row>
    <row r="75" spans="1:15" s="8" customFormat="1" x14ac:dyDescent="0.25">
      <c r="D75" s="93"/>
    </row>
  </sheetData>
  <sheetProtection password="C1B6" sheet="1" objects="1" scenarios="1"/>
  <mergeCells count="22">
    <mergeCell ref="A72:C72"/>
    <mergeCell ref="A73:C73"/>
    <mergeCell ref="K7:N7"/>
    <mergeCell ref="G3:H3"/>
    <mergeCell ref="G4:H4"/>
    <mergeCell ref="A6:D6"/>
    <mergeCell ref="A7:E7"/>
    <mergeCell ref="F7:J7"/>
    <mergeCell ref="G10:H10"/>
    <mergeCell ref="I10:J10"/>
    <mergeCell ref="K10:L10"/>
    <mergeCell ref="M10:N10"/>
    <mergeCell ref="A8:E8"/>
    <mergeCell ref="G8:H8"/>
    <mergeCell ref="I8:J8"/>
    <mergeCell ref="K8:N8"/>
    <mergeCell ref="G9:N9"/>
    <mergeCell ref="A9:A11"/>
    <mergeCell ref="B9:B11"/>
    <mergeCell ref="C9:C11"/>
    <mergeCell ref="D9:E10"/>
    <mergeCell ref="F9:F11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zoomScaleNormal="100" zoomScaleSheetLayoutView="100" workbookViewId="0">
      <selection activeCell="L12" sqref="L12"/>
    </sheetView>
  </sheetViews>
  <sheetFormatPr defaultRowHeight="15" x14ac:dyDescent="0.25"/>
  <cols>
    <col min="1" max="1" width="10.5703125" customWidth="1"/>
    <col min="2" max="2" width="26.4257812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5" x14ac:dyDescent="0.25">
      <c r="A1" s="16" t="s">
        <v>24</v>
      </c>
      <c r="B1" s="13"/>
      <c r="C1" s="13"/>
    </row>
    <row r="2" spans="1:15" x14ac:dyDescent="0.25">
      <c r="A2" s="16"/>
      <c r="B2" s="13"/>
      <c r="C2" s="13"/>
    </row>
    <row r="3" spans="1:15" x14ac:dyDescent="0.25">
      <c r="G3" s="208" t="s">
        <v>0</v>
      </c>
      <c r="H3" s="208"/>
    </row>
    <row r="4" spans="1:15" x14ac:dyDescent="0.25">
      <c r="G4" s="209" t="s">
        <v>396</v>
      </c>
      <c r="H4" s="209"/>
    </row>
    <row r="6" spans="1:15" ht="14.45" customHeight="1" x14ac:dyDescent="0.25">
      <c r="A6" s="210" t="s">
        <v>244</v>
      </c>
      <c r="B6" s="210"/>
      <c r="C6" s="210"/>
      <c r="D6" s="210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211" t="s">
        <v>1</v>
      </c>
      <c r="B7" s="211"/>
      <c r="C7" s="211"/>
      <c r="D7" s="211"/>
      <c r="E7" s="211"/>
      <c r="F7" s="212" t="s">
        <v>2</v>
      </c>
      <c r="G7" s="212"/>
      <c r="H7" s="212"/>
      <c r="I7" s="212"/>
      <c r="J7" s="212"/>
      <c r="K7" s="206" t="s">
        <v>26</v>
      </c>
      <c r="L7" s="206"/>
      <c r="M7" s="206"/>
      <c r="N7" s="206"/>
    </row>
    <row r="8" spans="1:15" x14ac:dyDescent="0.25">
      <c r="A8" s="213" t="s">
        <v>233</v>
      </c>
      <c r="B8" s="213"/>
      <c r="C8" s="213"/>
      <c r="D8" s="213"/>
      <c r="E8" s="213"/>
      <c r="F8" s="17" t="s">
        <v>3</v>
      </c>
      <c r="G8" s="212" t="s">
        <v>4</v>
      </c>
      <c r="H8" s="212"/>
      <c r="I8" s="212" t="s">
        <v>5</v>
      </c>
      <c r="J8" s="212"/>
      <c r="K8" s="213" t="s">
        <v>6</v>
      </c>
      <c r="L8" s="213"/>
      <c r="M8" s="213"/>
      <c r="N8" s="213"/>
    </row>
    <row r="9" spans="1:15" x14ac:dyDescent="0.25">
      <c r="A9" s="214" t="s">
        <v>7</v>
      </c>
      <c r="B9" s="214" t="s">
        <v>8</v>
      </c>
      <c r="C9" s="214" t="s">
        <v>9</v>
      </c>
      <c r="D9" s="215" t="s">
        <v>10</v>
      </c>
      <c r="E9" s="216"/>
      <c r="F9" s="214" t="s">
        <v>11</v>
      </c>
      <c r="G9" s="212" t="s">
        <v>12</v>
      </c>
      <c r="H9" s="212"/>
      <c r="I9" s="212"/>
      <c r="J9" s="212"/>
      <c r="K9" s="212"/>
      <c r="L9" s="212"/>
      <c r="M9" s="212"/>
      <c r="N9" s="212"/>
    </row>
    <row r="10" spans="1:15" x14ac:dyDescent="0.25">
      <c r="A10" s="214"/>
      <c r="B10" s="214"/>
      <c r="C10" s="214"/>
      <c r="D10" s="217"/>
      <c r="E10" s="218"/>
      <c r="F10" s="214"/>
      <c r="G10" s="214" t="s">
        <v>13</v>
      </c>
      <c r="H10" s="214"/>
      <c r="I10" s="214" t="s">
        <v>14</v>
      </c>
      <c r="J10" s="214"/>
      <c r="K10" s="220" t="s">
        <v>15</v>
      </c>
      <c r="L10" s="220"/>
      <c r="M10" s="212" t="s">
        <v>16</v>
      </c>
      <c r="N10" s="212"/>
    </row>
    <row r="11" spans="1:15" x14ac:dyDescent="0.25">
      <c r="A11" s="214"/>
      <c r="B11" s="214"/>
      <c r="C11" s="214"/>
      <c r="D11" s="18" t="s">
        <v>25</v>
      </c>
      <c r="E11" s="18" t="s">
        <v>8</v>
      </c>
      <c r="F11" s="214"/>
      <c r="G11" s="17" t="s">
        <v>17</v>
      </c>
      <c r="H11" s="18" t="s">
        <v>18</v>
      </c>
      <c r="I11" s="18" t="s">
        <v>17</v>
      </c>
      <c r="J11" s="18" t="s">
        <v>18</v>
      </c>
      <c r="K11" s="18" t="s">
        <v>17</v>
      </c>
      <c r="L11" s="18" t="s">
        <v>18</v>
      </c>
      <c r="M11" s="18" t="s">
        <v>17</v>
      </c>
      <c r="N11" s="18" t="s">
        <v>18</v>
      </c>
    </row>
    <row r="12" spans="1:15" x14ac:dyDescent="0.25">
      <c r="A12" s="47">
        <v>1</v>
      </c>
      <c r="B12" s="4" t="s">
        <v>173</v>
      </c>
      <c r="C12" s="50">
        <f>F12/D12</f>
        <v>260</v>
      </c>
      <c r="D12" s="42">
        <v>20</v>
      </c>
      <c r="E12" s="48"/>
      <c r="F12" s="49">
        <v>5200</v>
      </c>
      <c r="G12" s="42">
        <v>10</v>
      </c>
      <c r="H12" s="50">
        <f>C12*G12</f>
        <v>2600</v>
      </c>
      <c r="I12" s="48"/>
      <c r="J12" s="48"/>
      <c r="K12" s="42">
        <v>10</v>
      </c>
      <c r="L12" s="50">
        <f>K12*C12</f>
        <v>2600</v>
      </c>
      <c r="M12" s="119"/>
      <c r="N12" s="119"/>
      <c r="O12" s="118"/>
    </row>
    <row r="13" spans="1:15" x14ac:dyDescent="0.25">
      <c r="A13" s="47">
        <v>2</v>
      </c>
      <c r="B13" s="4" t="s">
        <v>174</v>
      </c>
      <c r="C13" s="50">
        <f t="shared" ref="C13:C71" si="0">F13/D13</f>
        <v>250</v>
      </c>
      <c r="D13" s="42">
        <v>30</v>
      </c>
      <c r="E13" s="48"/>
      <c r="F13" s="50">
        <v>7500</v>
      </c>
      <c r="G13" s="42">
        <v>20</v>
      </c>
      <c r="H13" s="50">
        <f t="shared" ref="H13:H71" si="1">C13*G13</f>
        <v>5000</v>
      </c>
      <c r="I13" s="48"/>
      <c r="J13" s="48"/>
      <c r="K13" s="42">
        <v>10</v>
      </c>
      <c r="L13" s="50">
        <f t="shared" ref="L13:L66" si="2">K13*C13</f>
        <v>2500</v>
      </c>
      <c r="M13" s="119"/>
      <c r="N13" s="119"/>
      <c r="O13" s="118"/>
    </row>
    <row r="14" spans="1:15" x14ac:dyDescent="0.25">
      <c r="A14" s="47">
        <v>3</v>
      </c>
      <c r="B14" s="4" t="s">
        <v>175</v>
      </c>
      <c r="C14" s="50">
        <f t="shared" si="0"/>
        <v>260</v>
      </c>
      <c r="D14" s="42">
        <v>2</v>
      </c>
      <c r="E14" s="48"/>
      <c r="F14" s="50">
        <v>520</v>
      </c>
      <c r="G14" s="42">
        <v>1</v>
      </c>
      <c r="H14" s="50">
        <f t="shared" si="1"/>
        <v>260</v>
      </c>
      <c r="I14" s="48"/>
      <c r="J14" s="48"/>
      <c r="K14" s="42">
        <v>1</v>
      </c>
      <c r="L14" s="50">
        <f t="shared" si="2"/>
        <v>260</v>
      </c>
      <c r="M14" s="119"/>
      <c r="N14" s="119"/>
      <c r="O14" s="118"/>
    </row>
    <row r="15" spans="1:15" x14ac:dyDescent="0.25">
      <c r="A15" s="47">
        <v>4</v>
      </c>
      <c r="B15" s="4" t="s">
        <v>176</v>
      </c>
      <c r="C15" s="50">
        <f t="shared" si="0"/>
        <v>5</v>
      </c>
      <c r="D15" s="42">
        <v>50</v>
      </c>
      <c r="E15" s="48"/>
      <c r="F15" s="50">
        <v>250</v>
      </c>
      <c r="G15" s="42">
        <v>25</v>
      </c>
      <c r="H15" s="50">
        <f t="shared" si="1"/>
        <v>125</v>
      </c>
      <c r="I15" s="48"/>
      <c r="J15" s="48"/>
      <c r="K15" s="42">
        <v>25</v>
      </c>
      <c r="L15" s="50">
        <f t="shared" si="2"/>
        <v>125</v>
      </c>
      <c r="M15" s="119"/>
      <c r="N15" s="119"/>
      <c r="O15" s="118"/>
    </row>
    <row r="16" spans="1:15" x14ac:dyDescent="0.25">
      <c r="A16" s="47">
        <v>5</v>
      </c>
      <c r="B16" s="4" t="s">
        <v>177</v>
      </c>
      <c r="C16" s="50">
        <f t="shared" si="0"/>
        <v>500</v>
      </c>
      <c r="D16" s="42">
        <v>4</v>
      </c>
      <c r="E16" s="48"/>
      <c r="F16" s="50">
        <v>2000</v>
      </c>
      <c r="G16" s="42">
        <v>2</v>
      </c>
      <c r="H16" s="50">
        <f t="shared" si="1"/>
        <v>1000</v>
      </c>
      <c r="I16" s="48"/>
      <c r="J16" s="48"/>
      <c r="K16" s="42">
        <v>2</v>
      </c>
      <c r="L16" s="50">
        <f t="shared" si="2"/>
        <v>1000</v>
      </c>
      <c r="M16" s="119"/>
      <c r="N16" s="119"/>
      <c r="O16" s="118"/>
    </row>
    <row r="17" spans="1:15" x14ac:dyDescent="0.25">
      <c r="A17" s="47">
        <v>6</v>
      </c>
      <c r="B17" s="4" t="s">
        <v>178</v>
      </c>
      <c r="C17" s="50">
        <f t="shared" si="0"/>
        <v>310</v>
      </c>
      <c r="D17" s="42">
        <v>2</v>
      </c>
      <c r="E17" s="48"/>
      <c r="F17" s="50">
        <v>620</v>
      </c>
      <c r="G17" s="42">
        <v>1</v>
      </c>
      <c r="H17" s="50">
        <f t="shared" si="1"/>
        <v>310</v>
      </c>
      <c r="I17" s="48"/>
      <c r="J17" s="48"/>
      <c r="K17" s="42">
        <v>1</v>
      </c>
      <c r="L17" s="50">
        <f t="shared" si="2"/>
        <v>310</v>
      </c>
      <c r="M17" s="119"/>
      <c r="N17" s="119"/>
      <c r="O17" s="118"/>
    </row>
    <row r="18" spans="1:15" x14ac:dyDescent="0.25">
      <c r="A18" s="47">
        <v>7</v>
      </c>
      <c r="B18" s="4" t="s">
        <v>179</v>
      </c>
      <c r="C18" s="50">
        <f t="shared" si="0"/>
        <v>100</v>
      </c>
      <c r="D18" s="42">
        <v>10</v>
      </c>
      <c r="E18" s="48"/>
      <c r="F18" s="50">
        <v>1000</v>
      </c>
      <c r="G18" s="42">
        <v>5</v>
      </c>
      <c r="H18" s="50">
        <f t="shared" si="1"/>
        <v>500</v>
      </c>
      <c r="I18" s="48"/>
      <c r="J18" s="48"/>
      <c r="K18" s="42">
        <v>5</v>
      </c>
      <c r="L18" s="50">
        <f t="shared" si="2"/>
        <v>500</v>
      </c>
      <c r="M18" s="119"/>
      <c r="N18" s="119"/>
      <c r="O18" s="118"/>
    </row>
    <row r="19" spans="1:15" x14ac:dyDescent="0.25">
      <c r="A19" s="47">
        <v>8</v>
      </c>
      <c r="B19" s="4" t="s">
        <v>180</v>
      </c>
      <c r="C19" s="50">
        <f t="shared" si="0"/>
        <v>65</v>
      </c>
      <c r="D19" s="42">
        <v>30</v>
      </c>
      <c r="E19" s="48"/>
      <c r="F19" s="50">
        <v>1950</v>
      </c>
      <c r="G19" s="42">
        <v>20</v>
      </c>
      <c r="H19" s="50">
        <f t="shared" si="1"/>
        <v>1300</v>
      </c>
      <c r="I19" s="48"/>
      <c r="J19" s="48"/>
      <c r="K19" s="42">
        <v>10</v>
      </c>
      <c r="L19" s="50">
        <f t="shared" si="2"/>
        <v>650</v>
      </c>
      <c r="M19" s="119"/>
      <c r="N19" s="119"/>
      <c r="O19" s="118"/>
    </row>
    <row r="20" spans="1:15" x14ac:dyDescent="0.25">
      <c r="A20" s="47">
        <v>9</v>
      </c>
      <c r="B20" s="4" t="s">
        <v>181</v>
      </c>
      <c r="C20" s="50">
        <f t="shared" si="0"/>
        <v>50</v>
      </c>
      <c r="D20" s="42">
        <v>5</v>
      </c>
      <c r="E20" s="48"/>
      <c r="F20" s="50">
        <v>250</v>
      </c>
      <c r="G20" s="42">
        <v>3</v>
      </c>
      <c r="H20" s="50">
        <f t="shared" si="1"/>
        <v>150</v>
      </c>
      <c r="I20" s="48"/>
      <c r="J20" s="48"/>
      <c r="K20" s="42">
        <v>2</v>
      </c>
      <c r="L20" s="50">
        <f t="shared" si="2"/>
        <v>100</v>
      </c>
      <c r="M20" s="119"/>
      <c r="N20" s="119"/>
      <c r="O20" s="118"/>
    </row>
    <row r="21" spans="1:15" x14ac:dyDescent="0.25">
      <c r="A21" s="47">
        <v>10</v>
      </c>
      <c r="B21" s="4" t="s">
        <v>182</v>
      </c>
      <c r="C21" s="50">
        <f t="shared" si="0"/>
        <v>55</v>
      </c>
      <c r="D21" s="42">
        <v>4</v>
      </c>
      <c r="E21" s="48"/>
      <c r="F21" s="50">
        <v>220</v>
      </c>
      <c r="G21" s="42">
        <v>2</v>
      </c>
      <c r="H21" s="50">
        <f t="shared" si="1"/>
        <v>110</v>
      </c>
      <c r="I21" s="48"/>
      <c r="J21" s="48"/>
      <c r="K21" s="42">
        <v>2</v>
      </c>
      <c r="L21" s="50">
        <f t="shared" si="2"/>
        <v>110</v>
      </c>
      <c r="M21" s="119"/>
      <c r="N21" s="119"/>
      <c r="O21" s="118"/>
    </row>
    <row r="22" spans="1:15" x14ac:dyDescent="0.25">
      <c r="A22" s="47">
        <v>11</v>
      </c>
      <c r="B22" s="4" t="s">
        <v>183</v>
      </c>
      <c r="C22" s="50">
        <f t="shared" si="0"/>
        <v>20</v>
      </c>
      <c r="D22" s="42">
        <v>4</v>
      </c>
      <c r="E22" s="48"/>
      <c r="F22" s="50">
        <v>80</v>
      </c>
      <c r="G22" s="42">
        <v>2</v>
      </c>
      <c r="H22" s="50">
        <f t="shared" si="1"/>
        <v>40</v>
      </c>
      <c r="I22" s="48"/>
      <c r="J22" s="48"/>
      <c r="K22" s="42">
        <v>2</v>
      </c>
      <c r="L22" s="50">
        <f t="shared" si="2"/>
        <v>40</v>
      </c>
      <c r="M22" s="119"/>
      <c r="N22" s="119"/>
      <c r="O22" s="118"/>
    </row>
    <row r="23" spans="1:15" x14ac:dyDescent="0.25">
      <c r="A23" s="47">
        <v>12</v>
      </c>
      <c r="B23" s="4" t="s">
        <v>184</v>
      </c>
      <c r="C23" s="50">
        <f t="shared" si="0"/>
        <v>350</v>
      </c>
      <c r="D23" s="42">
        <v>5</v>
      </c>
      <c r="E23" s="48"/>
      <c r="F23" s="50">
        <v>1750</v>
      </c>
      <c r="G23" s="42">
        <v>3</v>
      </c>
      <c r="H23" s="50">
        <f t="shared" si="1"/>
        <v>1050</v>
      </c>
      <c r="I23" s="48"/>
      <c r="J23" s="48"/>
      <c r="K23" s="42">
        <v>2</v>
      </c>
      <c r="L23" s="50">
        <f t="shared" si="2"/>
        <v>700</v>
      </c>
      <c r="M23" s="119"/>
      <c r="N23" s="119"/>
      <c r="O23" s="118"/>
    </row>
    <row r="24" spans="1:15" x14ac:dyDescent="0.25">
      <c r="A24" s="47">
        <v>13</v>
      </c>
      <c r="B24" s="4" t="s">
        <v>185</v>
      </c>
      <c r="C24" s="50">
        <f t="shared" si="0"/>
        <v>350</v>
      </c>
      <c r="D24" s="42">
        <v>2</v>
      </c>
      <c r="E24" s="48"/>
      <c r="F24" s="50">
        <v>700</v>
      </c>
      <c r="G24" s="42">
        <v>1</v>
      </c>
      <c r="H24" s="50">
        <f t="shared" si="1"/>
        <v>350</v>
      </c>
      <c r="I24" s="48"/>
      <c r="J24" s="48"/>
      <c r="K24" s="42">
        <v>1</v>
      </c>
      <c r="L24" s="50">
        <f t="shared" si="2"/>
        <v>350</v>
      </c>
      <c r="M24" s="119"/>
      <c r="N24" s="119"/>
      <c r="O24" s="118"/>
    </row>
    <row r="25" spans="1:15" x14ac:dyDescent="0.25">
      <c r="A25" s="47">
        <v>14</v>
      </c>
      <c r="B25" s="4" t="s">
        <v>186</v>
      </c>
      <c r="C25" s="50">
        <f t="shared" si="0"/>
        <v>350</v>
      </c>
      <c r="D25" s="42">
        <v>2</v>
      </c>
      <c r="E25" s="48"/>
      <c r="F25" s="50">
        <v>700</v>
      </c>
      <c r="G25" s="42">
        <v>1</v>
      </c>
      <c r="H25" s="50">
        <f t="shared" si="1"/>
        <v>350</v>
      </c>
      <c r="I25" s="48"/>
      <c r="J25" s="48"/>
      <c r="K25" s="42">
        <v>1</v>
      </c>
      <c r="L25" s="50">
        <f t="shared" si="2"/>
        <v>350</v>
      </c>
      <c r="M25" s="119"/>
      <c r="N25" s="119"/>
      <c r="O25" s="118"/>
    </row>
    <row r="26" spans="1:15" x14ac:dyDescent="0.25">
      <c r="A26" s="47">
        <v>15</v>
      </c>
      <c r="B26" s="4" t="s">
        <v>187</v>
      </c>
      <c r="C26" s="50">
        <f t="shared" si="0"/>
        <v>350</v>
      </c>
      <c r="D26" s="42">
        <v>2</v>
      </c>
      <c r="E26" s="48"/>
      <c r="F26" s="50">
        <v>700</v>
      </c>
      <c r="G26" s="42">
        <v>1</v>
      </c>
      <c r="H26" s="50">
        <f t="shared" si="1"/>
        <v>350</v>
      </c>
      <c r="I26" s="48"/>
      <c r="J26" s="48"/>
      <c r="K26" s="42">
        <v>1</v>
      </c>
      <c r="L26" s="50">
        <f t="shared" si="2"/>
        <v>350</v>
      </c>
      <c r="M26" s="119"/>
      <c r="N26" s="119"/>
      <c r="O26" s="118"/>
    </row>
    <row r="27" spans="1:15" x14ac:dyDescent="0.25">
      <c r="A27" s="47">
        <v>16</v>
      </c>
      <c r="B27" s="4" t="s">
        <v>188</v>
      </c>
      <c r="C27" s="50">
        <f t="shared" si="0"/>
        <v>7</v>
      </c>
      <c r="D27" s="42">
        <v>50</v>
      </c>
      <c r="E27" s="48"/>
      <c r="F27" s="50">
        <v>350</v>
      </c>
      <c r="G27" s="42">
        <v>25</v>
      </c>
      <c r="H27" s="50">
        <f t="shared" si="1"/>
        <v>175</v>
      </c>
      <c r="I27" s="48"/>
      <c r="J27" s="48"/>
      <c r="K27" s="42">
        <v>25</v>
      </c>
      <c r="L27" s="50">
        <f t="shared" si="2"/>
        <v>175</v>
      </c>
      <c r="M27" s="119"/>
      <c r="N27" s="119"/>
      <c r="O27" s="118"/>
    </row>
    <row r="28" spans="1:15" x14ac:dyDescent="0.25">
      <c r="A28" s="47">
        <v>17</v>
      </c>
      <c r="B28" s="4" t="s">
        <v>189</v>
      </c>
      <c r="C28" s="50">
        <f t="shared" si="0"/>
        <v>6</v>
      </c>
      <c r="D28" s="42">
        <v>50</v>
      </c>
      <c r="E28" s="48"/>
      <c r="F28" s="50">
        <v>300</v>
      </c>
      <c r="G28" s="42">
        <v>25</v>
      </c>
      <c r="H28" s="50">
        <f t="shared" si="1"/>
        <v>150</v>
      </c>
      <c r="I28" s="48"/>
      <c r="J28" s="48"/>
      <c r="K28" s="42">
        <v>25</v>
      </c>
      <c r="L28" s="50">
        <f t="shared" si="2"/>
        <v>150</v>
      </c>
      <c r="M28" s="119"/>
      <c r="N28" s="119"/>
      <c r="O28" s="118"/>
    </row>
    <row r="29" spans="1:15" x14ac:dyDescent="0.25">
      <c r="A29" s="47">
        <v>18</v>
      </c>
      <c r="B29" s="4" t="s">
        <v>120</v>
      </c>
      <c r="C29" s="50">
        <f t="shared" si="0"/>
        <v>7</v>
      </c>
      <c r="D29" s="42">
        <v>25</v>
      </c>
      <c r="E29" s="48"/>
      <c r="F29" s="50">
        <v>175</v>
      </c>
      <c r="G29" s="42">
        <v>15</v>
      </c>
      <c r="H29" s="50">
        <f t="shared" si="1"/>
        <v>105</v>
      </c>
      <c r="I29" s="48"/>
      <c r="J29" s="48"/>
      <c r="K29" s="42">
        <v>10</v>
      </c>
      <c r="L29" s="50">
        <f t="shared" si="2"/>
        <v>70</v>
      </c>
      <c r="M29" s="119"/>
      <c r="N29" s="119"/>
      <c r="O29" s="118"/>
    </row>
    <row r="30" spans="1:15" x14ac:dyDescent="0.25">
      <c r="A30" s="47">
        <v>19</v>
      </c>
      <c r="B30" s="4" t="s">
        <v>190</v>
      </c>
      <c r="C30" s="50">
        <f t="shared" si="0"/>
        <v>520</v>
      </c>
      <c r="D30" s="42">
        <v>5</v>
      </c>
      <c r="E30" s="48"/>
      <c r="F30" s="50">
        <v>2600</v>
      </c>
      <c r="G30" s="42">
        <v>3</v>
      </c>
      <c r="H30" s="50">
        <f t="shared" si="1"/>
        <v>1560</v>
      </c>
      <c r="I30" s="48"/>
      <c r="J30" s="48"/>
      <c r="K30" s="42">
        <v>2</v>
      </c>
      <c r="L30" s="50">
        <f t="shared" si="2"/>
        <v>1040</v>
      </c>
      <c r="M30" s="119"/>
      <c r="N30" s="119"/>
      <c r="O30" s="118"/>
    </row>
    <row r="31" spans="1:15" x14ac:dyDescent="0.25">
      <c r="A31" s="47">
        <v>20</v>
      </c>
      <c r="B31" s="4" t="s">
        <v>191</v>
      </c>
      <c r="C31" s="50">
        <f t="shared" si="0"/>
        <v>900</v>
      </c>
      <c r="D31" s="42">
        <v>2</v>
      </c>
      <c r="E31" s="48"/>
      <c r="F31" s="50">
        <v>1800</v>
      </c>
      <c r="G31" s="42">
        <v>1</v>
      </c>
      <c r="H31" s="50">
        <f t="shared" si="1"/>
        <v>900</v>
      </c>
      <c r="I31" s="48"/>
      <c r="J31" s="48"/>
      <c r="K31" s="42">
        <v>1</v>
      </c>
      <c r="L31" s="50">
        <f t="shared" si="2"/>
        <v>900</v>
      </c>
      <c r="M31" s="119"/>
      <c r="N31" s="119"/>
      <c r="O31" s="118"/>
    </row>
    <row r="32" spans="1:15" x14ac:dyDescent="0.25">
      <c r="A32" s="47">
        <v>21</v>
      </c>
      <c r="B32" s="4" t="s">
        <v>192</v>
      </c>
      <c r="C32" s="50">
        <f t="shared" si="0"/>
        <v>85</v>
      </c>
      <c r="D32" s="42">
        <v>2</v>
      </c>
      <c r="E32" s="49"/>
      <c r="F32" s="161">
        <v>170</v>
      </c>
      <c r="G32" s="42">
        <v>1</v>
      </c>
      <c r="H32" s="50">
        <f t="shared" si="1"/>
        <v>85</v>
      </c>
      <c r="I32" s="48"/>
      <c r="J32" s="48"/>
      <c r="K32" s="42">
        <v>1</v>
      </c>
      <c r="L32" s="50">
        <f t="shared" si="2"/>
        <v>85</v>
      </c>
      <c r="M32" s="119"/>
      <c r="N32" s="119"/>
      <c r="O32" s="118"/>
    </row>
    <row r="33" spans="1:15" x14ac:dyDescent="0.25">
      <c r="A33" s="47">
        <v>22</v>
      </c>
      <c r="B33" s="4" t="s">
        <v>193</v>
      </c>
      <c r="C33" s="50">
        <f t="shared" si="0"/>
        <v>20</v>
      </c>
      <c r="D33" s="42">
        <v>2</v>
      </c>
      <c r="E33" s="50"/>
      <c r="F33" s="162">
        <v>40</v>
      </c>
      <c r="G33" s="42">
        <v>1</v>
      </c>
      <c r="H33" s="50">
        <f t="shared" si="1"/>
        <v>20</v>
      </c>
      <c r="I33" s="48"/>
      <c r="J33" s="48"/>
      <c r="K33" s="42">
        <v>1</v>
      </c>
      <c r="L33" s="50">
        <f t="shared" si="2"/>
        <v>20</v>
      </c>
      <c r="M33" s="119"/>
      <c r="N33" s="119"/>
      <c r="O33" s="118"/>
    </row>
    <row r="34" spans="1:15" x14ac:dyDescent="0.25">
      <c r="A34" s="47">
        <v>23</v>
      </c>
      <c r="B34" s="4" t="s">
        <v>194</v>
      </c>
      <c r="C34" s="50">
        <f t="shared" si="0"/>
        <v>50</v>
      </c>
      <c r="D34" s="42">
        <v>2</v>
      </c>
      <c r="E34" s="50"/>
      <c r="F34" s="162">
        <v>100</v>
      </c>
      <c r="G34" s="42">
        <v>1</v>
      </c>
      <c r="H34" s="50">
        <f t="shared" si="1"/>
        <v>50</v>
      </c>
      <c r="I34" s="48"/>
      <c r="J34" s="48"/>
      <c r="K34" s="42">
        <v>1</v>
      </c>
      <c r="L34" s="50">
        <f t="shared" si="2"/>
        <v>50</v>
      </c>
      <c r="M34" s="119"/>
      <c r="N34" s="119"/>
      <c r="O34" s="118"/>
    </row>
    <row r="35" spans="1:15" x14ac:dyDescent="0.25">
      <c r="A35" s="47">
        <v>24</v>
      </c>
      <c r="B35" s="4" t="s">
        <v>195</v>
      </c>
      <c r="C35" s="50">
        <f t="shared" si="0"/>
        <v>150</v>
      </c>
      <c r="D35" s="42">
        <v>8</v>
      </c>
      <c r="E35" s="50"/>
      <c r="F35" s="162">
        <v>1200</v>
      </c>
      <c r="G35" s="42">
        <v>4</v>
      </c>
      <c r="H35" s="50">
        <f t="shared" si="1"/>
        <v>600</v>
      </c>
      <c r="I35" s="48"/>
      <c r="J35" s="48"/>
      <c r="K35" s="42">
        <v>4</v>
      </c>
      <c r="L35" s="50">
        <f t="shared" si="2"/>
        <v>600</v>
      </c>
      <c r="M35" s="119"/>
      <c r="N35" s="119"/>
      <c r="O35" s="118"/>
    </row>
    <row r="36" spans="1:15" x14ac:dyDescent="0.25">
      <c r="A36" s="47">
        <v>26</v>
      </c>
      <c r="B36" s="4" t="s">
        <v>196</v>
      </c>
      <c r="C36" s="50">
        <f t="shared" si="0"/>
        <v>35</v>
      </c>
      <c r="D36" s="42">
        <v>5</v>
      </c>
      <c r="E36" s="50"/>
      <c r="F36" s="162">
        <v>175</v>
      </c>
      <c r="G36" s="42">
        <v>3</v>
      </c>
      <c r="H36" s="50">
        <f t="shared" si="1"/>
        <v>105</v>
      </c>
      <c r="I36" s="48"/>
      <c r="J36" s="48"/>
      <c r="K36" s="42">
        <v>2</v>
      </c>
      <c r="L36" s="50">
        <f t="shared" si="2"/>
        <v>70</v>
      </c>
      <c r="M36" s="119"/>
      <c r="N36" s="119"/>
      <c r="O36" s="118"/>
    </row>
    <row r="37" spans="1:15" x14ac:dyDescent="0.25">
      <c r="A37" s="47">
        <v>27</v>
      </c>
      <c r="B37" s="4" t="s">
        <v>197</v>
      </c>
      <c r="C37" s="50">
        <f t="shared" si="0"/>
        <v>35</v>
      </c>
      <c r="D37" s="42">
        <v>25</v>
      </c>
      <c r="E37" s="50"/>
      <c r="F37" s="162">
        <v>875</v>
      </c>
      <c r="G37" s="42">
        <v>15</v>
      </c>
      <c r="H37" s="50">
        <f t="shared" si="1"/>
        <v>525</v>
      </c>
      <c r="I37" s="48"/>
      <c r="J37" s="48"/>
      <c r="K37" s="42">
        <v>10</v>
      </c>
      <c r="L37" s="50">
        <f t="shared" si="2"/>
        <v>350</v>
      </c>
      <c r="M37" s="119"/>
      <c r="N37" s="119"/>
      <c r="O37" s="118"/>
    </row>
    <row r="38" spans="1:15" x14ac:dyDescent="0.25">
      <c r="A38" s="47">
        <v>28</v>
      </c>
      <c r="B38" s="4" t="s">
        <v>198</v>
      </c>
      <c r="C38" s="50">
        <f t="shared" si="0"/>
        <v>50</v>
      </c>
      <c r="D38" s="42">
        <v>25</v>
      </c>
      <c r="E38" s="50"/>
      <c r="F38" s="162">
        <v>1250</v>
      </c>
      <c r="G38" s="42">
        <v>15</v>
      </c>
      <c r="H38" s="50">
        <f t="shared" si="1"/>
        <v>750</v>
      </c>
      <c r="I38" s="48"/>
      <c r="J38" s="48"/>
      <c r="K38" s="42">
        <v>10</v>
      </c>
      <c r="L38" s="50">
        <f t="shared" si="2"/>
        <v>500</v>
      </c>
      <c r="M38" s="119"/>
      <c r="N38" s="119"/>
      <c r="O38" s="118"/>
    </row>
    <row r="39" spans="1:15" x14ac:dyDescent="0.25">
      <c r="A39" s="47">
        <v>29</v>
      </c>
      <c r="B39" s="4" t="s">
        <v>199</v>
      </c>
      <c r="C39" s="50">
        <f t="shared" si="0"/>
        <v>50</v>
      </c>
      <c r="D39" s="42">
        <v>5</v>
      </c>
      <c r="E39" s="50"/>
      <c r="F39" s="162">
        <v>250</v>
      </c>
      <c r="G39" s="42">
        <v>3</v>
      </c>
      <c r="H39" s="50">
        <f t="shared" si="1"/>
        <v>150</v>
      </c>
      <c r="I39" s="48"/>
      <c r="J39" s="48"/>
      <c r="K39" s="42">
        <v>2</v>
      </c>
      <c r="L39" s="50">
        <f t="shared" si="2"/>
        <v>100</v>
      </c>
      <c r="M39" s="119"/>
      <c r="N39" s="119"/>
      <c r="O39" s="118"/>
    </row>
    <row r="40" spans="1:15" x14ac:dyDescent="0.25">
      <c r="A40" s="47">
        <v>30</v>
      </c>
      <c r="B40" s="4" t="s">
        <v>200</v>
      </c>
      <c r="C40" s="50">
        <f t="shared" si="0"/>
        <v>85</v>
      </c>
      <c r="D40" s="42">
        <v>2</v>
      </c>
      <c r="E40" s="50"/>
      <c r="F40" s="162">
        <v>170</v>
      </c>
      <c r="G40" s="42">
        <v>1</v>
      </c>
      <c r="H40" s="50">
        <f t="shared" si="1"/>
        <v>85</v>
      </c>
      <c r="I40" s="48"/>
      <c r="J40" s="48"/>
      <c r="K40" s="42">
        <v>1</v>
      </c>
      <c r="L40" s="50">
        <f t="shared" si="2"/>
        <v>85</v>
      </c>
      <c r="M40" s="119"/>
      <c r="N40" s="119"/>
      <c r="O40" s="118"/>
    </row>
    <row r="41" spans="1:15" x14ac:dyDescent="0.25">
      <c r="A41" s="47">
        <v>31</v>
      </c>
      <c r="B41" s="4" t="s">
        <v>201</v>
      </c>
      <c r="C41" s="50">
        <f t="shared" si="0"/>
        <v>120</v>
      </c>
      <c r="D41" s="42">
        <v>2</v>
      </c>
      <c r="E41" s="50"/>
      <c r="F41" s="162">
        <v>240</v>
      </c>
      <c r="G41" s="42">
        <v>1</v>
      </c>
      <c r="H41" s="50">
        <f t="shared" si="1"/>
        <v>120</v>
      </c>
      <c r="I41" s="48"/>
      <c r="J41" s="48"/>
      <c r="K41" s="42">
        <v>1</v>
      </c>
      <c r="L41" s="50">
        <f t="shared" si="2"/>
        <v>120</v>
      </c>
      <c r="M41" s="119"/>
      <c r="N41" s="119"/>
      <c r="O41" s="118"/>
    </row>
    <row r="42" spans="1:15" x14ac:dyDescent="0.25">
      <c r="A42" s="47">
        <v>32</v>
      </c>
      <c r="B42" s="4" t="s">
        <v>202</v>
      </c>
      <c r="C42" s="50">
        <f t="shared" si="0"/>
        <v>50</v>
      </c>
      <c r="D42" s="42">
        <v>2</v>
      </c>
      <c r="E42" s="50"/>
      <c r="F42" s="162">
        <v>100</v>
      </c>
      <c r="G42" s="42">
        <v>1</v>
      </c>
      <c r="H42" s="50">
        <f t="shared" si="1"/>
        <v>50</v>
      </c>
      <c r="I42" s="48"/>
      <c r="J42" s="48"/>
      <c r="K42" s="42">
        <v>1</v>
      </c>
      <c r="L42" s="50">
        <f t="shared" si="2"/>
        <v>50</v>
      </c>
      <c r="M42" s="119"/>
      <c r="N42" s="119"/>
      <c r="O42" s="118"/>
    </row>
    <row r="43" spans="1:15" x14ac:dyDescent="0.25">
      <c r="A43" s="47">
        <v>33</v>
      </c>
      <c r="B43" s="4" t="s">
        <v>203</v>
      </c>
      <c r="C43" s="50">
        <f t="shared" si="0"/>
        <v>45</v>
      </c>
      <c r="D43" s="42">
        <v>2</v>
      </c>
      <c r="E43" s="50"/>
      <c r="F43" s="162">
        <v>90</v>
      </c>
      <c r="G43" s="42">
        <v>1</v>
      </c>
      <c r="H43" s="50">
        <f t="shared" si="1"/>
        <v>45</v>
      </c>
      <c r="I43" s="48"/>
      <c r="J43" s="48"/>
      <c r="K43" s="42">
        <v>1</v>
      </c>
      <c r="L43" s="50">
        <f t="shared" si="2"/>
        <v>45</v>
      </c>
      <c r="M43" s="119"/>
      <c r="N43" s="119"/>
      <c r="O43" s="118"/>
    </row>
    <row r="44" spans="1:15" x14ac:dyDescent="0.25">
      <c r="A44" s="47">
        <v>34</v>
      </c>
      <c r="B44" s="4" t="s">
        <v>204</v>
      </c>
      <c r="C44" s="50">
        <f t="shared" si="0"/>
        <v>25</v>
      </c>
      <c r="D44" s="42">
        <v>50</v>
      </c>
      <c r="E44" s="50"/>
      <c r="F44" s="162">
        <v>1250</v>
      </c>
      <c r="G44" s="42">
        <v>25</v>
      </c>
      <c r="H44" s="50">
        <f t="shared" si="1"/>
        <v>625</v>
      </c>
      <c r="I44" s="48"/>
      <c r="J44" s="48"/>
      <c r="K44" s="42">
        <v>25</v>
      </c>
      <c r="L44" s="50">
        <f t="shared" si="2"/>
        <v>625</v>
      </c>
      <c r="M44" s="119"/>
      <c r="N44" s="119"/>
      <c r="O44" s="118"/>
    </row>
    <row r="45" spans="1:15" x14ac:dyDescent="0.25">
      <c r="A45" s="47">
        <v>35</v>
      </c>
      <c r="B45" s="4" t="s">
        <v>205</v>
      </c>
      <c r="C45" s="50">
        <f t="shared" si="0"/>
        <v>100</v>
      </c>
      <c r="D45" s="42">
        <v>2</v>
      </c>
      <c r="E45" s="50"/>
      <c r="F45" s="162">
        <v>200</v>
      </c>
      <c r="G45" s="42">
        <v>1</v>
      </c>
      <c r="H45" s="50">
        <f t="shared" si="1"/>
        <v>100</v>
      </c>
      <c r="I45" s="48"/>
      <c r="J45" s="48"/>
      <c r="K45" s="42">
        <v>1</v>
      </c>
      <c r="L45" s="50">
        <f t="shared" si="2"/>
        <v>100</v>
      </c>
      <c r="M45" s="119"/>
      <c r="N45" s="119"/>
      <c r="O45" s="118"/>
    </row>
    <row r="46" spans="1:15" x14ac:dyDescent="0.25">
      <c r="A46" s="47">
        <v>36</v>
      </c>
      <c r="B46" s="4" t="s">
        <v>206</v>
      </c>
      <c r="C46" s="50">
        <f t="shared" si="0"/>
        <v>95</v>
      </c>
      <c r="D46" s="42">
        <v>4</v>
      </c>
      <c r="E46" s="50"/>
      <c r="F46" s="162">
        <v>380</v>
      </c>
      <c r="G46" s="42">
        <v>2</v>
      </c>
      <c r="H46" s="50">
        <f t="shared" si="1"/>
        <v>190</v>
      </c>
      <c r="I46" s="48"/>
      <c r="J46" s="48"/>
      <c r="K46" s="42">
        <v>2</v>
      </c>
      <c r="L46" s="50">
        <f t="shared" si="2"/>
        <v>190</v>
      </c>
      <c r="M46" s="119"/>
      <c r="N46" s="119"/>
      <c r="O46" s="118"/>
    </row>
    <row r="47" spans="1:15" x14ac:dyDescent="0.25">
      <c r="A47" s="47">
        <v>37</v>
      </c>
      <c r="B47" s="4" t="s">
        <v>207</v>
      </c>
      <c r="C47" s="50">
        <f t="shared" si="0"/>
        <v>350</v>
      </c>
      <c r="D47" s="42">
        <v>1</v>
      </c>
      <c r="E47" s="50"/>
      <c r="F47" s="162">
        <v>350</v>
      </c>
      <c r="G47" s="42">
        <v>1</v>
      </c>
      <c r="H47" s="50">
        <f t="shared" si="1"/>
        <v>350</v>
      </c>
      <c r="I47" s="48"/>
      <c r="J47" s="48"/>
      <c r="K47" s="42">
        <v>0</v>
      </c>
      <c r="L47" s="50">
        <f t="shared" si="2"/>
        <v>0</v>
      </c>
      <c r="M47" s="119"/>
      <c r="N47" s="119"/>
      <c r="O47" s="118"/>
    </row>
    <row r="48" spans="1:15" x14ac:dyDescent="0.25">
      <c r="A48" s="47">
        <v>38</v>
      </c>
      <c r="B48" s="4" t="s">
        <v>208</v>
      </c>
      <c r="C48" s="50"/>
      <c r="D48" s="42"/>
      <c r="E48" s="50"/>
      <c r="F48" s="162">
        <v>10000</v>
      </c>
      <c r="G48" s="48"/>
      <c r="H48" s="50">
        <v>5000</v>
      </c>
      <c r="I48" s="48"/>
      <c r="J48" s="48"/>
      <c r="K48" s="48"/>
      <c r="L48" s="50">
        <v>5000</v>
      </c>
      <c r="M48" s="119"/>
      <c r="N48" s="119"/>
      <c r="O48" s="118"/>
    </row>
    <row r="49" spans="1:15" x14ac:dyDescent="0.25">
      <c r="A49" s="47">
        <v>39</v>
      </c>
      <c r="B49" s="4" t="s">
        <v>209</v>
      </c>
      <c r="C49" s="50">
        <f t="shared" si="0"/>
        <v>97</v>
      </c>
      <c r="D49" s="42">
        <v>6</v>
      </c>
      <c r="E49" s="48"/>
      <c r="F49" s="49">
        <v>582</v>
      </c>
      <c r="G49" s="42">
        <v>3</v>
      </c>
      <c r="H49" s="50">
        <f t="shared" si="1"/>
        <v>291</v>
      </c>
      <c r="I49" s="48"/>
      <c r="J49" s="48"/>
      <c r="K49" s="42">
        <v>3</v>
      </c>
      <c r="L49" s="50">
        <f t="shared" si="2"/>
        <v>291</v>
      </c>
      <c r="M49" s="119"/>
      <c r="N49" s="119"/>
      <c r="O49" s="118"/>
    </row>
    <row r="50" spans="1:15" x14ac:dyDescent="0.25">
      <c r="A50" s="47">
        <v>40</v>
      </c>
      <c r="B50" s="4" t="s">
        <v>210</v>
      </c>
      <c r="C50" s="50">
        <f t="shared" si="0"/>
        <v>250</v>
      </c>
      <c r="D50" s="42">
        <v>6</v>
      </c>
      <c r="E50" s="48"/>
      <c r="F50" s="50">
        <v>1500</v>
      </c>
      <c r="G50" s="42">
        <v>3</v>
      </c>
      <c r="H50" s="50">
        <f t="shared" si="1"/>
        <v>750</v>
      </c>
      <c r="I50" s="48"/>
      <c r="J50" s="48"/>
      <c r="K50" s="42">
        <v>3</v>
      </c>
      <c r="L50" s="50">
        <f t="shared" si="2"/>
        <v>750</v>
      </c>
      <c r="M50" s="119"/>
      <c r="N50" s="119"/>
      <c r="O50" s="118"/>
    </row>
    <row r="51" spans="1:15" x14ac:dyDescent="0.25">
      <c r="A51" s="47">
        <v>41</v>
      </c>
      <c r="B51" s="163" t="s">
        <v>211</v>
      </c>
      <c r="C51" s="50">
        <f t="shared" si="0"/>
        <v>385</v>
      </c>
      <c r="D51" s="42">
        <v>2</v>
      </c>
      <c r="E51" s="48"/>
      <c r="F51" s="50">
        <v>770</v>
      </c>
      <c r="G51" s="42">
        <v>1</v>
      </c>
      <c r="H51" s="50">
        <f t="shared" si="1"/>
        <v>385</v>
      </c>
      <c r="I51" s="48"/>
      <c r="J51" s="48"/>
      <c r="K51" s="42">
        <v>1</v>
      </c>
      <c r="L51" s="50">
        <f t="shared" si="2"/>
        <v>385</v>
      </c>
      <c r="M51" s="119"/>
      <c r="N51" s="119"/>
      <c r="O51" s="118"/>
    </row>
    <row r="52" spans="1:15" x14ac:dyDescent="0.25">
      <c r="A52" s="47">
        <v>42</v>
      </c>
      <c r="B52" s="4" t="s">
        <v>212</v>
      </c>
      <c r="C52" s="50">
        <f t="shared" si="0"/>
        <v>135</v>
      </c>
      <c r="D52" s="42">
        <v>10</v>
      </c>
      <c r="E52" s="48"/>
      <c r="F52" s="50">
        <v>1350</v>
      </c>
      <c r="G52" s="42">
        <v>5</v>
      </c>
      <c r="H52" s="50">
        <f t="shared" si="1"/>
        <v>675</v>
      </c>
      <c r="I52" s="48"/>
      <c r="J52" s="48"/>
      <c r="K52" s="42">
        <v>5</v>
      </c>
      <c r="L52" s="50">
        <f t="shared" si="2"/>
        <v>675</v>
      </c>
      <c r="M52" s="119"/>
      <c r="N52" s="119"/>
      <c r="O52" s="118"/>
    </row>
    <row r="53" spans="1:15" x14ac:dyDescent="0.25">
      <c r="A53" s="47">
        <v>43</v>
      </c>
      <c r="B53" s="164" t="s">
        <v>213</v>
      </c>
      <c r="C53" s="50">
        <f t="shared" si="0"/>
        <v>175</v>
      </c>
      <c r="D53" s="42">
        <v>8</v>
      </c>
      <c r="E53" s="48"/>
      <c r="F53" s="50">
        <v>1400</v>
      </c>
      <c r="G53" s="42">
        <v>4</v>
      </c>
      <c r="H53" s="50">
        <f t="shared" si="1"/>
        <v>700</v>
      </c>
      <c r="I53" s="48"/>
      <c r="J53" s="48"/>
      <c r="K53" s="42">
        <v>4</v>
      </c>
      <c r="L53" s="50">
        <f t="shared" si="2"/>
        <v>700</v>
      </c>
      <c r="M53" s="119"/>
      <c r="N53" s="119"/>
      <c r="O53" s="118"/>
    </row>
    <row r="54" spans="1:15" x14ac:dyDescent="0.25">
      <c r="A54" s="47">
        <v>45</v>
      </c>
      <c r="B54" s="4" t="s">
        <v>214</v>
      </c>
      <c r="C54" s="50">
        <f t="shared" si="0"/>
        <v>265</v>
      </c>
      <c r="D54" s="42">
        <v>6</v>
      </c>
      <c r="E54" s="48"/>
      <c r="F54" s="50">
        <v>1590</v>
      </c>
      <c r="G54" s="42">
        <v>3</v>
      </c>
      <c r="H54" s="50">
        <f t="shared" si="1"/>
        <v>795</v>
      </c>
      <c r="I54" s="48"/>
      <c r="J54" s="48"/>
      <c r="K54" s="42">
        <v>3</v>
      </c>
      <c r="L54" s="50">
        <f t="shared" si="2"/>
        <v>795</v>
      </c>
      <c r="M54" s="119"/>
      <c r="N54" s="119"/>
      <c r="O54" s="118"/>
    </row>
    <row r="55" spans="1:15" x14ac:dyDescent="0.25">
      <c r="A55" s="47">
        <v>46</v>
      </c>
      <c r="B55" s="4" t="s">
        <v>215</v>
      </c>
      <c r="C55" s="50">
        <f t="shared" si="0"/>
        <v>185</v>
      </c>
      <c r="D55" s="42">
        <v>6</v>
      </c>
      <c r="E55" s="48"/>
      <c r="F55" s="50">
        <v>1110</v>
      </c>
      <c r="G55" s="42">
        <v>3</v>
      </c>
      <c r="H55" s="50">
        <f t="shared" si="1"/>
        <v>555</v>
      </c>
      <c r="I55" s="48"/>
      <c r="J55" s="48"/>
      <c r="K55" s="42">
        <v>3</v>
      </c>
      <c r="L55" s="50">
        <f t="shared" si="2"/>
        <v>555</v>
      </c>
      <c r="M55" s="119"/>
      <c r="N55" s="119"/>
      <c r="O55" s="118"/>
    </row>
    <row r="56" spans="1:15" x14ac:dyDescent="0.25">
      <c r="A56" s="47">
        <v>47</v>
      </c>
      <c r="B56" s="4" t="s">
        <v>216</v>
      </c>
      <c r="C56" s="50">
        <f t="shared" si="0"/>
        <v>115</v>
      </c>
      <c r="D56" s="42">
        <v>6</v>
      </c>
      <c r="E56" s="48"/>
      <c r="F56" s="50">
        <v>690</v>
      </c>
      <c r="G56" s="42">
        <v>3</v>
      </c>
      <c r="H56" s="50">
        <f t="shared" si="1"/>
        <v>345</v>
      </c>
      <c r="I56" s="48"/>
      <c r="J56" s="48"/>
      <c r="K56" s="42">
        <v>3</v>
      </c>
      <c r="L56" s="50">
        <f t="shared" si="2"/>
        <v>345</v>
      </c>
      <c r="M56" s="119"/>
      <c r="N56" s="119"/>
      <c r="O56" s="118"/>
    </row>
    <row r="57" spans="1:15" x14ac:dyDescent="0.25">
      <c r="A57" s="47">
        <v>48</v>
      </c>
      <c r="B57" s="4" t="s">
        <v>217</v>
      </c>
      <c r="C57" s="50">
        <f t="shared" si="0"/>
        <v>125</v>
      </c>
      <c r="D57" s="42">
        <v>2</v>
      </c>
      <c r="E57" s="48"/>
      <c r="F57" s="50">
        <v>250</v>
      </c>
      <c r="G57" s="42">
        <v>1</v>
      </c>
      <c r="H57" s="50">
        <f t="shared" si="1"/>
        <v>125</v>
      </c>
      <c r="I57" s="48"/>
      <c r="J57" s="48"/>
      <c r="K57" s="42">
        <v>1</v>
      </c>
      <c r="L57" s="50">
        <f t="shared" si="2"/>
        <v>125</v>
      </c>
      <c r="M57" s="119"/>
      <c r="N57" s="119"/>
      <c r="O57" s="118"/>
    </row>
    <row r="58" spans="1:15" x14ac:dyDescent="0.25">
      <c r="A58" s="47">
        <v>49</v>
      </c>
      <c r="B58" s="4" t="s">
        <v>218</v>
      </c>
      <c r="C58" s="50">
        <f t="shared" si="0"/>
        <v>20</v>
      </c>
      <c r="D58" s="42">
        <v>4</v>
      </c>
      <c r="E58" s="48"/>
      <c r="F58" s="50">
        <v>80</v>
      </c>
      <c r="G58" s="42">
        <v>2</v>
      </c>
      <c r="H58" s="50">
        <f t="shared" si="1"/>
        <v>40</v>
      </c>
      <c r="I58" s="48"/>
      <c r="J58" s="48"/>
      <c r="K58" s="42">
        <v>2</v>
      </c>
      <c r="L58" s="50">
        <f t="shared" si="2"/>
        <v>40</v>
      </c>
      <c r="M58" s="119"/>
      <c r="N58" s="119"/>
      <c r="O58" s="118"/>
    </row>
    <row r="59" spans="1:15" x14ac:dyDescent="0.25">
      <c r="A59" s="47">
        <v>51</v>
      </c>
      <c r="B59" s="4" t="s">
        <v>219</v>
      </c>
      <c r="C59" s="50">
        <f t="shared" si="0"/>
        <v>500</v>
      </c>
      <c r="D59" s="42">
        <v>4</v>
      </c>
      <c r="E59" s="48"/>
      <c r="F59" s="50">
        <v>2000</v>
      </c>
      <c r="G59" s="42">
        <v>2</v>
      </c>
      <c r="H59" s="50">
        <f t="shared" si="1"/>
        <v>1000</v>
      </c>
      <c r="I59" s="48"/>
      <c r="J59" s="48"/>
      <c r="K59" s="42">
        <v>2</v>
      </c>
      <c r="L59" s="50">
        <f t="shared" si="2"/>
        <v>1000</v>
      </c>
      <c r="M59" s="119"/>
      <c r="N59" s="119"/>
      <c r="O59" s="118"/>
    </row>
    <row r="60" spans="1:15" x14ac:dyDescent="0.25">
      <c r="A60" s="47">
        <v>52</v>
      </c>
      <c r="B60" s="4" t="s">
        <v>220</v>
      </c>
      <c r="C60" s="50">
        <f t="shared" si="0"/>
        <v>500</v>
      </c>
      <c r="D60" s="42">
        <v>4</v>
      </c>
      <c r="E60" s="48"/>
      <c r="F60" s="50">
        <v>2000</v>
      </c>
      <c r="G60" s="42">
        <v>2</v>
      </c>
      <c r="H60" s="50">
        <f t="shared" si="1"/>
        <v>1000</v>
      </c>
      <c r="I60" s="48"/>
      <c r="J60" s="48"/>
      <c r="K60" s="42">
        <v>2</v>
      </c>
      <c r="L60" s="50">
        <f t="shared" si="2"/>
        <v>1000</v>
      </c>
      <c r="M60" s="119"/>
      <c r="N60" s="119"/>
      <c r="O60" s="118"/>
    </row>
    <row r="61" spans="1:15" x14ac:dyDescent="0.25">
      <c r="A61" s="47">
        <v>53</v>
      </c>
      <c r="B61" s="4" t="s">
        <v>221</v>
      </c>
      <c r="C61" s="50">
        <f t="shared" si="0"/>
        <v>500</v>
      </c>
      <c r="D61" s="42">
        <v>4</v>
      </c>
      <c r="E61" s="48"/>
      <c r="F61" s="50">
        <v>2000</v>
      </c>
      <c r="G61" s="42">
        <v>2</v>
      </c>
      <c r="H61" s="50">
        <f t="shared" si="1"/>
        <v>1000</v>
      </c>
      <c r="I61" s="48"/>
      <c r="J61" s="48"/>
      <c r="K61" s="42">
        <v>2</v>
      </c>
      <c r="L61" s="50">
        <f t="shared" si="2"/>
        <v>1000</v>
      </c>
      <c r="M61" s="119"/>
      <c r="N61" s="119"/>
      <c r="O61" s="118"/>
    </row>
    <row r="62" spans="1:15" x14ac:dyDescent="0.25">
      <c r="A62" s="47">
        <v>54</v>
      </c>
      <c r="B62" s="4" t="s">
        <v>222</v>
      </c>
      <c r="C62" s="50">
        <f t="shared" si="0"/>
        <v>500</v>
      </c>
      <c r="D62" s="42">
        <v>8</v>
      </c>
      <c r="E62" s="48"/>
      <c r="F62" s="50">
        <v>4000</v>
      </c>
      <c r="G62" s="42">
        <v>4</v>
      </c>
      <c r="H62" s="50">
        <f t="shared" si="1"/>
        <v>2000</v>
      </c>
      <c r="I62" s="48"/>
      <c r="J62" s="48"/>
      <c r="K62" s="42">
        <v>4</v>
      </c>
      <c r="L62" s="50">
        <f t="shared" si="2"/>
        <v>2000</v>
      </c>
      <c r="M62" s="119"/>
      <c r="N62" s="119"/>
      <c r="O62" s="118"/>
    </row>
    <row r="63" spans="1:15" x14ac:dyDescent="0.25">
      <c r="A63" s="47">
        <v>55</v>
      </c>
      <c r="B63" s="4" t="s">
        <v>223</v>
      </c>
      <c r="C63" s="50">
        <f t="shared" si="0"/>
        <v>305</v>
      </c>
      <c r="D63" s="42">
        <v>25</v>
      </c>
      <c r="E63" s="48"/>
      <c r="F63" s="50">
        <v>7625</v>
      </c>
      <c r="G63" s="165">
        <v>15</v>
      </c>
      <c r="H63" s="50">
        <f t="shared" si="1"/>
        <v>4575</v>
      </c>
      <c r="I63" s="48"/>
      <c r="J63" s="48"/>
      <c r="K63" s="42">
        <v>10</v>
      </c>
      <c r="L63" s="50">
        <f t="shared" si="2"/>
        <v>3050</v>
      </c>
      <c r="M63" s="119"/>
      <c r="N63" s="119"/>
      <c r="O63" s="118"/>
    </row>
    <row r="64" spans="1:15" x14ac:dyDescent="0.25">
      <c r="A64" s="47">
        <v>56</v>
      </c>
      <c r="B64" s="4" t="s">
        <v>224</v>
      </c>
      <c r="C64" s="50">
        <f t="shared" si="0"/>
        <v>305</v>
      </c>
      <c r="D64" s="42">
        <v>8</v>
      </c>
      <c r="E64" s="48"/>
      <c r="F64" s="50">
        <v>2440</v>
      </c>
      <c r="G64" s="165">
        <v>4</v>
      </c>
      <c r="H64" s="50">
        <f t="shared" si="1"/>
        <v>1220</v>
      </c>
      <c r="I64" s="48"/>
      <c r="J64" s="48"/>
      <c r="K64" s="42">
        <v>4</v>
      </c>
      <c r="L64" s="50">
        <f t="shared" si="2"/>
        <v>1220</v>
      </c>
      <c r="M64" s="119"/>
      <c r="N64" s="119"/>
      <c r="O64" s="118"/>
    </row>
    <row r="65" spans="1:15" x14ac:dyDescent="0.25">
      <c r="A65" s="47">
        <v>57</v>
      </c>
      <c r="B65" s="4" t="s">
        <v>225</v>
      </c>
      <c r="C65" s="50">
        <f t="shared" si="0"/>
        <v>305</v>
      </c>
      <c r="D65" s="42">
        <v>8</v>
      </c>
      <c r="E65" s="48"/>
      <c r="F65" s="50">
        <v>2440</v>
      </c>
      <c r="G65" s="165">
        <v>4</v>
      </c>
      <c r="H65" s="50">
        <f t="shared" si="1"/>
        <v>1220</v>
      </c>
      <c r="I65" s="48"/>
      <c r="J65" s="48"/>
      <c r="K65" s="42">
        <v>4</v>
      </c>
      <c r="L65" s="50">
        <f t="shared" si="2"/>
        <v>1220</v>
      </c>
      <c r="M65" s="119"/>
      <c r="N65" s="119"/>
      <c r="O65" s="118"/>
    </row>
    <row r="66" spans="1:15" x14ac:dyDescent="0.25">
      <c r="A66" s="47">
        <v>58</v>
      </c>
      <c r="B66" s="4" t="s">
        <v>226</v>
      </c>
      <c r="C66" s="50">
        <f t="shared" si="0"/>
        <v>245</v>
      </c>
      <c r="D66" s="42">
        <v>10</v>
      </c>
      <c r="E66" s="48"/>
      <c r="F66" s="50">
        <v>2450</v>
      </c>
      <c r="G66" s="165">
        <v>5</v>
      </c>
      <c r="H66" s="50">
        <f t="shared" si="1"/>
        <v>1225</v>
      </c>
      <c r="I66" s="48"/>
      <c r="J66" s="48"/>
      <c r="K66" s="42">
        <v>5</v>
      </c>
      <c r="L66" s="50">
        <f t="shared" si="2"/>
        <v>1225</v>
      </c>
      <c r="M66" s="119"/>
      <c r="N66" s="119"/>
      <c r="O66" s="118"/>
    </row>
    <row r="67" spans="1:15" x14ac:dyDescent="0.25">
      <c r="A67" s="47">
        <v>59</v>
      </c>
      <c r="B67" s="4" t="s">
        <v>227</v>
      </c>
      <c r="C67" s="50">
        <f t="shared" si="0"/>
        <v>490</v>
      </c>
      <c r="D67" s="42">
        <v>1</v>
      </c>
      <c r="E67" s="48"/>
      <c r="F67" s="161">
        <v>490</v>
      </c>
      <c r="G67" s="165">
        <v>1</v>
      </c>
      <c r="H67" s="50">
        <f t="shared" si="1"/>
        <v>490</v>
      </c>
      <c r="I67" s="48"/>
      <c r="J67" s="48"/>
      <c r="K67" s="48"/>
      <c r="L67" s="50"/>
      <c r="M67" s="119"/>
      <c r="N67" s="119"/>
      <c r="O67" s="118"/>
    </row>
    <row r="68" spans="1:15" x14ac:dyDescent="0.25">
      <c r="A68" s="47">
        <v>60</v>
      </c>
      <c r="B68" s="4" t="s">
        <v>228</v>
      </c>
      <c r="C68" s="50">
        <f t="shared" si="0"/>
        <v>490</v>
      </c>
      <c r="D68" s="42">
        <v>1</v>
      </c>
      <c r="E68" s="48"/>
      <c r="F68" s="162">
        <v>490</v>
      </c>
      <c r="G68" s="165">
        <v>1</v>
      </c>
      <c r="H68" s="50">
        <f t="shared" si="1"/>
        <v>490</v>
      </c>
      <c r="I68" s="48"/>
      <c r="J68" s="48"/>
      <c r="K68" s="48"/>
      <c r="L68" s="50"/>
      <c r="M68" s="119"/>
      <c r="N68" s="119"/>
      <c r="O68" s="118"/>
    </row>
    <row r="69" spans="1:15" x14ac:dyDescent="0.25">
      <c r="A69" s="47">
        <v>61</v>
      </c>
      <c r="B69" s="101" t="s">
        <v>229</v>
      </c>
      <c r="C69" s="50">
        <f t="shared" si="0"/>
        <v>490</v>
      </c>
      <c r="D69" s="42">
        <v>1</v>
      </c>
      <c r="E69" s="48"/>
      <c r="F69" s="162">
        <v>490</v>
      </c>
      <c r="G69" s="165">
        <v>1</v>
      </c>
      <c r="H69" s="50">
        <f t="shared" si="1"/>
        <v>490</v>
      </c>
      <c r="I69" s="48"/>
      <c r="J69" s="48"/>
      <c r="K69" s="48"/>
      <c r="L69" s="50"/>
      <c r="M69" s="119"/>
      <c r="N69" s="119"/>
      <c r="O69" s="118"/>
    </row>
    <row r="70" spans="1:15" x14ac:dyDescent="0.25">
      <c r="A70" s="47">
        <v>62</v>
      </c>
      <c r="B70" s="4" t="s">
        <v>230</v>
      </c>
      <c r="C70" s="50">
        <f t="shared" si="0"/>
        <v>3500</v>
      </c>
      <c r="D70" s="42">
        <v>1</v>
      </c>
      <c r="E70" s="48"/>
      <c r="F70" s="162">
        <v>3500</v>
      </c>
      <c r="G70" s="42">
        <v>1</v>
      </c>
      <c r="H70" s="50">
        <f t="shared" si="1"/>
        <v>3500</v>
      </c>
      <c r="I70" s="48"/>
      <c r="J70" s="48"/>
      <c r="K70" s="48"/>
      <c r="L70" s="50"/>
      <c r="M70" s="119"/>
      <c r="N70" s="119"/>
      <c r="O70" s="118"/>
    </row>
    <row r="71" spans="1:15" x14ac:dyDescent="0.25">
      <c r="A71" s="47">
        <v>63</v>
      </c>
      <c r="B71" s="4" t="s">
        <v>231</v>
      </c>
      <c r="C71" s="50">
        <f t="shared" si="0"/>
        <v>70000</v>
      </c>
      <c r="D71" s="47">
        <v>1</v>
      </c>
      <c r="E71" s="48"/>
      <c r="F71" s="161">
        <v>70000</v>
      </c>
      <c r="G71" s="47">
        <v>1</v>
      </c>
      <c r="H71" s="50">
        <f t="shared" si="1"/>
        <v>70000</v>
      </c>
      <c r="I71" s="48"/>
      <c r="J71" s="48"/>
      <c r="K71" s="47"/>
      <c r="L71" s="50"/>
      <c r="M71" s="119"/>
      <c r="N71" s="119"/>
      <c r="O71" s="118"/>
    </row>
    <row r="72" spans="1:15" x14ac:dyDescent="0.25">
      <c r="A72" s="23" t="s">
        <v>19</v>
      </c>
      <c r="B72" s="48"/>
      <c r="C72" s="48"/>
      <c r="D72" s="48"/>
      <c r="E72" s="48"/>
      <c r="F72" s="50">
        <f>SUM(F12:F71)</f>
        <v>154752</v>
      </c>
      <c r="G72" s="48"/>
      <c r="H72" s="50">
        <f>SUM(H12:H71)</f>
        <v>118106</v>
      </c>
      <c r="I72" s="48"/>
      <c r="J72" s="48"/>
      <c r="K72" s="48"/>
      <c r="L72" s="50">
        <f>SUM(L12:L71)</f>
        <v>36646</v>
      </c>
      <c r="M72" s="48"/>
      <c r="N72" s="48"/>
    </row>
    <row r="73" spans="1:15" s="8" customForma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5" s="8" customFormat="1" x14ac:dyDescent="0.25">
      <c r="A74" s="20" t="s">
        <v>27</v>
      </c>
      <c r="B74" s="6"/>
      <c r="C74" s="6"/>
      <c r="D74" s="6"/>
      <c r="E74" s="6"/>
      <c r="F74" s="6"/>
      <c r="G74" s="6"/>
      <c r="H74" s="7"/>
      <c r="I74" s="7"/>
      <c r="J74" s="7"/>
      <c r="K74" s="7"/>
      <c r="L74" s="7"/>
    </row>
    <row r="75" spans="1:15" s="8" customFormat="1" ht="14.45" customHeight="1" x14ac:dyDescent="0.25">
      <c r="B75" s="7"/>
      <c r="C75" s="7"/>
      <c r="D75" s="7"/>
      <c r="E75" s="7"/>
      <c r="F75" s="7"/>
      <c r="G75" s="7"/>
      <c r="H75" s="15"/>
      <c r="I75" s="7"/>
      <c r="K75"/>
      <c r="L75"/>
      <c r="M75"/>
    </row>
    <row r="76" spans="1:15" s="8" customFormat="1" ht="14.45" customHeight="1" x14ac:dyDescent="0.25">
      <c r="B76" s="7"/>
      <c r="C76" s="7"/>
      <c r="D76" s="7"/>
      <c r="E76" s="7"/>
      <c r="F76" s="7"/>
      <c r="G76" s="7"/>
      <c r="H76" s="15"/>
      <c r="I76" s="7"/>
      <c r="K76"/>
      <c r="L76"/>
      <c r="M76"/>
    </row>
    <row r="77" spans="1:15" s="8" customFormat="1" ht="14.45" customHeight="1" x14ac:dyDescent="0.25">
      <c r="A77" s="219" t="s">
        <v>232</v>
      </c>
      <c r="B77" s="219"/>
      <c r="C77" s="219"/>
      <c r="D77" s="7"/>
      <c r="E77" s="7"/>
      <c r="F77" s="7"/>
      <c r="G77" s="7"/>
      <c r="H77" s="15"/>
      <c r="I77" s="7"/>
      <c r="K77"/>
      <c r="L77"/>
      <c r="M77"/>
    </row>
    <row r="78" spans="1:15" s="8" customFormat="1" x14ac:dyDescent="0.25">
      <c r="A78" s="207" t="s">
        <v>294</v>
      </c>
      <c r="B78" s="207"/>
      <c r="C78" s="207"/>
      <c r="D78" s="7"/>
      <c r="H78" s="7"/>
      <c r="K78"/>
      <c r="L78"/>
      <c r="M78"/>
    </row>
    <row r="79" spans="1:15" s="8" customFormat="1" x14ac:dyDescent="0.25">
      <c r="B79" s="7"/>
      <c r="C79" s="7"/>
      <c r="D79" s="7"/>
      <c r="H79" s="7"/>
      <c r="K79"/>
      <c r="L79"/>
      <c r="M79"/>
    </row>
    <row r="80" spans="1:15" s="8" customFormat="1" x14ac:dyDescent="0.25"/>
  </sheetData>
  <sheetProtection password="C1B6" sheet="1" objects="1" scenarios="1"/>
  <mergeCells count="22">
    <mergeCell ref="K7:N7"/>
    <mergeCell ref="G3:H3"/>
    <mergeCell ref="G4:H4"/>
    <mergeCell ref="A6:D6"/>
    <mergeCell ref="A7:E7"/>
    <mergeCell ref="F7:J7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77:C77"/>
    <mergeCell ref="A78:C78"/>
    <mergeCell ref="A8:E8"/>
    <mergeCell ref="G8:H8"/>
    <mergeCell ref="I8:J8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zoomScaleNormal="100" zoomScaleSheetLayoutView="100" workbookViewId="0">
      <selection activeCell="F68" sqref="F68"/>
    </sheetView>
  </sheetViews>
  <sheetFormatPr defaultRowHeight="15" x14ac:dyDescent="0.25"/>
  <cols>
    <col min="1" max="1" width="10.5703125" customWidth="1"/>
    <col min="2" max="2" width="34.140625" bestFit="1" customWidth="1"/>
    <col min="3" max="3" width="13.5703125" customWidth="1"/>
    <col min="4" max="4" width="7.5703125" style="52" customWidth="1"/>
    <col min="5" max="5" width="8.85546875" customWidth="1"/>
    <col min="6" max="6" width="11.42578125" customWidth="1"/>
    <col min="7" max="7" width="9.140625" style="52"/>
    <col min="8" max="8" width="11.85546875" customWidth="1"/>
    <col min="10" max="10" width="11.85546875" customWidth="1"/>
    <col min="11" max="11" width="9.140625" style="52" customWidth="1"/>
    <col min="12" max="12" width="11.85546875" customWidth="1"/>
    <col min="14" max="14" width="11.85546875" customWidth="1"/>
    <col min="15" max="15" width="10.28515625" bestFit="1" customWidth="1"/>
  </cols>
  <sheetData>
    <row r="1" spans="1:15" x14ac:dyDescent="0.25">
      <c r="A1" s="16" t="s">
        <v>24</v>
      </c>
      <c r="B1" s="13"/>
      <c r="C1" s="13"/>
    </row>
    <row r="2" spans="1:15" x14ac:dyDescent="0.25">
      <c r="A2" s="16"/>
      <c r="B2" s="13"/>
      <c r="C2" s="13"/>
    </row>
    <row r="3" spans="1:15" x14ac:dyDescent="0.25">
      <c r="G3" s="208" t="s">
        <v>0</v>
      </c>
      <c r="H3" s="208"/>
    </row>
    <row r="4" spans="1:15" x14ac:dyDescent="0.25">
      <c r="G4" s="209" t="s">
        <v>396</v>
      </c>
      <c r="H4" s="209"/>
    </row>
    <row r="6" spans="1:15" ht="14.45" customHeight="1" x14ac:dyDescent="0.25">
      <c r="A6" s="210" t="s">
        <v>244</v>
      </c>
      <c r="B6" s="210"/>
      <c r="C6" s="210"/>
      <c r="D6" s="210"/>
      <c r="E6" s="1"/>
      <c r="F6" s="1"/>
      <c r="G6" s="62"/>
      <c r="H6" s="1"/>
      <c r="I6" s="1"/>
      <c r="J6" s="1"/>
      <c r="K6" s="62"/>
      <c r="L6" s="1"/>
      <c r="M6" s="1"/>
      <c r="N6" s="1"/>
    </row>
    <row r="7" spans="1:15" x14ac:dyDescent="0.25">
      <c r="A7" s="211" t="s">
        <v>1</v>
      </c>
      <c r="B7" s="211"/>
      <c r="C7" s="211"/>
      <c r="D7" s="211"/>
      <c r="E7" s="211"/>
      <c r="F7" s="212" t="s">
        <v>2</v>
      </c>
      <c r="G7" s="212"/>
      <c r="H7" s="212"/>
      <c r="I7" s="212"/>
      <c r="J7" s="212"/>
      <c r="K7" s="206" t="s">
        <v>26</v>
      </c>
      <c r="L7" s="206"/>
      <c r="M7" s="206"/>
      <c r="N7" s="206"/>
    </row>
    <row r="8" spans="1:15" x14ac:dyDescent="0.25">
      <c r="A8" s="213" t="s">
        <v>295</v>
      </c>
      <c r="B8" s="213"/>
      <c r="C8" s="213"/>
      <c r="D8" s="213"/>
      <c r="E8" s="213"/>
      <c r="F8" s="45" t="s">
        <v>3</v>
      </c>
      <c r="G8" s="212" t="s">
        <v>4</v>
      </c>
      <c r="H8" s="212"/>
      <c r="I8" s="212" t="s">
        <v>5</v>
      </c>
      <c r="J8" s="212"/>
      <c r="K8" s="213" t="s">
        <v>6</v>
      </c>
      <c r="L8" s="213"/>
      <c r="M8" s="213"/>
      <c r="N8" s="213"/>
    </row>
    <row r="9" spans="1:15" x14ac:dyDescent="0.25">
      <c r="A9" s="214" t="s">
        <v>7</v>
      </c>
      <c r="B9" s="214" t="s">
        <v>8</v>
      </c>
      <c r="C9" s="214" t="s">
        <v>9</v>
      </c>
      <c r="D9" s="215" t="s">
        <v>10</v>
      </c>
      <c r="E9" s="216"/>
      <c r="F9" s="214" t="s">
        <v>11</v>
      </c>
      <c r="G9" s="212" t="s">
        <v>12</v>
      </c>
      <c r="H9" s="212"/>
      <c r="I9" s="212"/>
      <c r="J9" s="212"/>
      <c r="K9" s="212"/>
      <c r="L9" s="212"/>
      <c r="M9" s="212"/>
      <c r="N9" s="212"/>
    </row>
    <row r="10" spans="1:15" x14ac:dyDescent="0.25">
      <c r="A10" s="214"/>
      <c r="B10" s="214"/>
      <c r="C10" s="214"/>
      <c r="D10" s="217"/>
      <c r="E10" s="218"/>
      <c r="F10" s="214"/>
      <c r="G10" s="214" t="s">
        <v>13</v>
      </c>
      <c r="H10" s="214"/>
      <c r="I10" s="214" t="s">
        <v>14</v>
      </c>
      <c r="J10" s="214"/>
      <c r="K10" s="220" t="s">
        <v>15</v>
      </c>
      <c r="L10" s="220"/>
      <c r="M10" s="212" t="s">
        <v>16</v>
      </c>
      <c r="N10" s="212"/>
    </row>
    <row r="11" spans="1:15" x14ac:dyDescent="0.25">
      <c r="A11" s="214"/>
      <c r="B11" s="214"/>
      <c r="C11" s="214"/>
      <c r="D11" s="44" t="s">
        <v>25</v>
      </c>
      <c r="E11" s="44" t="s">
        <v>8</v>
      </c>
      <c r="F11" s="214"/>
      <c r="G11" s="45" t="s">
        <v>17</v>
      </c>
      <c r="H11" s="44" t="s">
        <v>18</v>
      </c>
      <c r="I11" s="44" t="s">
        <v>17</v>
      </c>
      <c r="J11" s="44" t="s">
        <v>18</v>
      </c>
      <c r="K11" s="44" t="s">
        <v>17</v>
      </c>
      <c r="L11" s="44" t="s">
        <v>18</v>
      </c>
      <c r="M11" s="44" t="s">
        <v>17</v>
      </c>
      <c r="N11" s="44" t="s">
        <v>18</v>
      </c>
    </row>
    <row r="12" spans="1:15" ht="14.45" customHeight="1" x14ac:dyDescent="0.25">
      <c r="A12" s="180">
        <v>1</v>
      </c>
      <c r="B12" s="198" t="s">
        <v>583</v>
      </c>
      <c r="C12" s="172">
        <f>F12/D12</f>
        <v>150</v>
      </c>
      <c r="D12" s="202">
        <v>15</v>
      </c>
      <c r="E12" s="163"/>
      <c r="F12" s="199">
        <v>2250</v>
      </c>
      <c r="G12" s="203">
        <v>10</v>
      </c>
      <c r="H12" s="162">
        <f>G12*C12</f>
        <v>1500</v>
      </c>
      <c r="I12" s="163"/>
      <c r="J12" s="163"/>
      <c r="K12" s="203">
        <v>5</v>
      </c>
      <c r="L12" s="162">
        <f>K12*C12</f>
        <v>750</v>
      </c>
      <c r="M12" s="163"/>
      <c r="N12" s="119"/>
      <c r="O12" s="118"/>
    </row>
    <row r="13" spans="1:15" ht="14.45" customHeight="1" x14ac:dyDescent="0.25">
      <c r="A13" s="180">
        <v>2</v>
      </c>
      <c r="B13" s="198" t="s">
        <v>584</v>
      </c>
      <c r="C13" s="172">
        <f t="shared" ref="C13:C67" si="0">F13/D13</f>
        <v>400</v>
      </c>
      <c r="D13" s="202">
        <v>10</v>
      </c>
      <c r="E13" s="163"/>
      <c r="F13" s="199">
        <v>4000</v>
      </c>
      <c r="G13" s="203">
        <v>5</v>
      </c>
      <c r="H13" s="162">
        <f t="shared" ref="H13:H67" si="1">G13*C13</f>
        <v>2000</v>
      </c>
      <c r="I13" s="163"/>
      <c r="J13" s="163"/>
      <c r="K13" s="203">
        <v>5</v>
      </c>
      <c r="L13" s="162">
        <f t="shared" ref="L13:L67" si="2">K13*C13</f>
        <v>2000</v>
      </c>
      <c r="M13" s="163"/>
      <c r="N13" s="119"/>
      <c r="O13" s="118"/>
    </row>
    <row r="14" spans="1:15" ht="14.45" customHeight="1" x14ac:dyDescent="0.25">
      <c r="A14" s="180">
        <v>3</v>
      </c>
      <c r="B14" s="198" t="s">
        <v>585</v>
      </c>
      <c r="C14" s="172">
        <f t="shared" si="0"/>
        <v>310</v>
      </c>
      <c r="D14" s="202">
        <v>80</v>
      </c>
      <c r="E14" s="163"/>
      <c r="F14" s="199">
        <v>24800</v>
      </c>
      <c r="G14" s="203">
        <v>40</v>
      </c>
      <c r="H14" s="162">
        <f t="shared" si="1"/>
        <v>12400</v>
      </c>
      <c r="I14" s="163"/>
      <c r="J14" s="163"/>
      <c r="K14" s="203">
        <v>40</v>
      </c>
      <c r="L14" s="162">
        <f t="shared" si="2"/>
        <v>12400</v>
      </c>
      <c r="M14" s="163"/>
      <c r="N14" s="119"/>
      <c r="O14" s="118"/>
    </row>
    <row r="15" spans="1:15" ht="14.45" customHeight="1" x14ac:dyDescent="0.25">
      <c r="A15" s="180">
        <v>4</v>
      </c>
      <c r="B15" s="198" t="s">
        <v>586</v>
      </c>
      <c r="C15" s="172">
        <f t="shared" si="0"/>
        <v>280</v>
      </c>
      <c r="D15" s="202">
        <v>16</v>
      </c>
      <c r="E15" s="163"/>
      <c r="F15" s="199">
        <v>4480</v>
      </c>
      <c r="G15" s="203">
        <v>8</v>
      </c>
      <c r="H15" s="162">
        <f t="shared" si="1"/>
        <v>2240</v>
      </c>
      <c r="I15" s="163"/>
      <c r="J15" s="163"/>
      <c r="K15" s="203">
        <v>8</v>
      </c>
      <c r="L15" s="162">
        <f t="shared" si="2"/>
        <v>2240</v>
      </c>
      <c r="M15" s="163"/>
      <c r="N15" s="119"/>
      <c r="O15" s="118"/>
    </row>
    <row r="16" spans="1:15" ht="14.45" customHeight="1" x14ac:dyDescent="0.25">
      <c r="A16" s="180">
        <v>5</v>
      </c>
      <c r="B16" s="198" t="s">
        <v>587</v>
      </c>
      <c r="C16" s="172">
        <f t="shared" si="0"/>
        <v>500</v>
      </c>
      <c r="D16" s="202">
        <v>20</v>
      </c>
      <c r="E16" s="163"/>
      <c r="F16" s="204">
        <v>10000</v>
      </c>
      <c r="G16" s="203">
        <v>10</v>
      </c>
      <c r="H16" s="162">
        <f t="shared" si="1"/>
        <v>5000</v>
      </c>
      <c r="I16" s="163"/>
      <c r="J16" s="163"/>
      <c r="K16" s="203">
        <v>10</v>
      </c>
      <c r="L16" s="162">
        <f t="shared" si="2"/>
        <v>5000</v>
      </c>
      <c r="M16" s="163"/>
      <c r="N16" s="119"/>
      <c r="O16" s="118"/>
    </row>
    <row r="17" spans="1:15" ht="14.45" customHeight="1" x14ac:dyDescent="0.25">
      <c r="A17" s="180">
        <v>6</v>
      </c>
      <c r="B17" s="198" t="s">
        <v>588</v>
      </c>
      <c r="C17" s="172">
        <f t="shared" si="0"/>
        <v>500</v>
      </c>
      <c r="D17" s="202">
        <v>5</v>
      </c>
      <c r="E17" s="163"/>
      <c r="F17" s="204">
        <v>2500</v>
      </c>
      <c r="G17" s="203">
        <v>5</v>
      </c>
      <c r="H17" s="162">
        <f t="shared" si="1"/>
        <v>2500</v>
      </c>
      <c r="I17" s="163"/>
      <c r="J17" s="163"/>
      <c r="K17" s="203">
        <v>0</v>
      </c>
      <c r="L17" s="162">
        <f t="shared" si="2"/>
        <v>0</v>
      </c>
      <c r="M17" s="163"/>
      <c r="N17" s="119"/>
      <c r="O17" s="118"/>
    </row>
    <row r="18" spans="1:15" ht="14.45" customHeight="1" x14ac:dyDescent="0.25">
      <c r="A18" s="180">
        <v>7</v>
      </c>
      <c r="B18" s="198" t="s">
        <v>589</v>
      </c>
      <c r="C18" s="172">
        <f t="shared" si="0"/>
        <v>500</v>
      </c>
      <c r="D18" s="202">
        <v>5</v>
      </c>
      <c r="E18" s="163"/>
      <c r="F18" s="204">
        <v>2500</v>
      </c>
      <c r="G18" s="203">
        <v>5</v>
      </c>
      <c r="H18" s="162">
        <f t="shared" si="1"/>
        <v>2500</v>
      </c>
      <c r="I18" s="163"/>
      <c r="J18" s="163"/>
      <c r="K18" s="203">
        <v>0</v>
      </c>
      <c r="L18" s="162">
        <f t="shared" si="2"/>
        <v>0</v>
      </c>
      <c r="M18" s="163"/>
      <c r="N18" s="119"/>
      <c r="O18" s="118"/>
    </row>
    <row r="19" spans="1:15" ht="14.45" customHeight="1" x14ac:dyDescent="0.25">
      <c r="A19" s="180">
        <v>8</v>
      </c>
      <c r="B19" s="198" t="s">
        <v>590</v>
      </c>
      <c r="C19" s="172">
        <f t="shared" si="0"/>
        <v>500</v>
      </c>
      <c r="D19" s="202">
        <v>24</v>
      </c>
      <c r="E19" s="163"/>
      <c r="F19" s="204">
        <v>12000</v>
      </c>
      <c r="G19" s="203">
        <v>14</v>
      </c>
      <c r="H19" s="162">
        <f t="shared" si="1"/>
        <v>7000</v>
      </c>
      <c r="I19" s="163"/>
      <c r="J19" s="163"/>
      <c r="K19" s="203">
        <v>10</v>
      </c>
      <c r="L19" s="162">
        <f t="shared" si="2"/>
        <v>5000</v>
      </c>
      <c r="M19" s="163"/>
      <c r="N19" s="119"/>
      <c r="O19" s="118"/>
    </row>
    <row r="20" spans="1:15" ht="14.45" customHeight="1" x14ac:dyDescent="0.25">
      <c r="A20" s="180">
        <v>9</v>
      </c>
      <c r="B20" s="198" t="s">
        <v>591</v>
      </c>
      <c r="C20" s="172">
        <f t="shared" si="0"/>
        <v>280</v>
      </c>
      <c r="D20" s="202">
        <v>60</v>
      </c>
      <c r="E20" s="163"/>
      <c r="F20" s="204">
        <v>16800</v>
      </c>
      <c r="G20" s="203">
        <v>30</v>
      </c>
      <c r="H20" s="162">
        <f t="shared" si="1"/>
        <v>8400</v>
      </c>
      <c r="I20" s="163"/>
      <c r="J20" s="163"/>
      <c r="K20" s="203">
        <v>30</v>
      </c>
      <c r="L20" s="162">
        <f t="shared" si="2"/>
        <v>8400</v>
      </c>
      <c r="M20" s="163"/>
      <c r="N20" s="119"/>
      <c r="O20" s="118"/>
    </row>
    <row r="21" spans="1:15" ht="14.45" customHeight="1" x14ac:dyDescent="0.25">
      <c r="A21" s="180">
        <v>10</v>
      </c>
      <c r="B21" s="198" t="s">
        <v>592</v>
      </c>
      <c r="C21" s="172">
        <f t="shared" si="0"/>
        <v>100</v>
      </c>
      <c r="D21" s="202">
        <v>3</v>
      </c>
      <c r="E21" s="163"/>
      <c r="F21" s="204">
        <v>300</v>
      </c>
      <c r="G21" s="203">
        <v>3</v>
      </c>
      <c r="H21" s="162">
        <f t="shared" si="1"/>
        <v>300</v>
      </c>
      <c r="I21" s="163"/>
      <c r="J21" s="163"/>
      <c r="K21" s="203">
        <v>0</v>
      </c>
      <c r="L21" s="162">
        <f t="shared" si="2"/>
        <v>0</v>
      </c>
      <c r="M21" s="163"/>
      <c r="N21" s="119"/>
      <c r="O21" s="118"/>
    </row>
    <row r="22" spans="1:15" ht="14.45" customHeight="1" x14ac:dyDescent="0.25">
      <c r="A22" s="180">
        <v>11</v>
      </c>
      <c r="B22" s="198" t="s">
        <v>593</v>
      </c>
      <c r="C22" s="172">
        <f t="shared" si="0"/>
        <v>440</v>
      </c>
      <c r="D22" s="202">
        <v>2</v>
      </c>
      <c r="E22" s="163"/>
      <c r="F22" s="204">
        <v>880</v>
      </c>
      <c r="G22" s="203">
        <v>2</v>
      </c>
      <c r="H22" s="162">
        <f t="shared" si="1"/>
        <v>880</v>
      </c>
      <c r="I22" s="163"/>
      <c r="J22" s="163"/>
      <c r="K22" s="203"/>
      <c r="L22" s="162">
        <f t="shared" si="2"/>
        <v>0</v>
      </c>
      <c r="M22" s="163"/>
      <c r="N22" s="119"/>
      <c r="O22" s="118"/>
    </row>
    <row r="23" spans="1:15" ht="14.45" customHeight="1" x14ac:dyDescent="0.25">
      <c r="A23" s="180">
        <v>12</v>
      </c>
      <c r="B23" s="198" t="s">
        <v>594</v>
      </c>
      <c r="C23" s="172">
        <f t="shared" si="0"/>
        <v>440</v>
      </c>
      <c r="D23" s="202">
        <v>1</v>
      </c>
      <c r="E23" s="163"/>
      <c r="F23" s="204">
        <v>440</v>
      </c>
      <c r="G23" s="203">
        <v>1</v>
      </c>
      <c r="H23" s="162">
        <f t="shared" si="1"/>
        <v>440</v>
      </c>
      <c r="I23" s="163"/>
      <c r="J23" s="163"/>
      <c r="K23" s="203"/>
      <c r="L23" s="162">
        <f t="shared" si="2"/>
        <v>0</v>
      </c>
      <c r="M23" s="163"/>
      <c r="N23" s="119"/>
      <c r="O23" s="118"/>
    </row>
    <row r="24" spans="1:15" ht="14.45" customHeight="1" x14ac:dyDescent="0.25">
      <c r="A24" s="180">
        <v>13</v>
      </c>
      <c r="B24" s="198" t="s">
        <v>595</v>
      </c>
      <c r="C24" s="172">
        <f t="shared" si="0"/>
        <v>440</v>
      </c>
      <c r="D24" s="202">
        <v>1</v>
      </c>
      <c r="E24" s="163"/>
      <c r="F24" s="204">
        <v>440</v>
      </c>
      <c r="G24" s="203">
        <v>1</v>
      </c>
      <c r="H24" s="162">
        <f t="shared" si="1"/>
        <v>440</v>
      </c>
      <c r="I24" s="163"/>
      <c r="J24" s="163"/>
      <c r="K24" s="203"/>
      <c r="L24" s="162">
        <f t="shared" si="2"/>
        <v>0</v>
      </c>
      <c r="M24" s="163"/>
      <c r="N24" s="119"/>
      <c r="O24" s="118"/>
    </row>
    <row r="25" spans="1:15" ht="14.45" customHeight="1" x14ac:dyDescent="0.25">
      <c r="A25" s="180">
        <v>14</v>
      </c>
      <c r="B25" s="198" t="s">
        <v>596</v>
      </c>
      <c r="C25" s="172">
        <f t="shared" si="0"/>
        <v>440</v>
      </c>
      <c r="D25" s="202">
        <v>1</v>
      </c>
      <c r="E25" s="163"/>
      <c r="F25" s="204">
        <v>440</v>
      </c>
      <c r="G25" s="203">
        <v>1</v>
      </c>
      <c r="H25" s="162">
        <f t="shared" si="1"/>
        <v>440</v>
      </c>
      <c r="I25" s="163"/>
      <c r="J25" s="163"/>
      <c r="K25" s="203"/>
      <c r="L25" s="162">
        <f t="shared" si="2"/>
        <v>0</v>
      </c>
      <c r="M25" s="163"/>
      <c r="N25" s="119"/>
      <c r="O25" s="118"/>
    </row>
    <row r="26" spans="1:15" ht="14.45" customHeight="1" x14ac:dyDescent="0.25">
      <c r="A26" s="180">
        <v>15</v>
      </c>
      <c r="B26" s="198" t="s">
        <v>597</v>
      </c>
      <c r="C26" s="172">
        <f t="shared" si="0"/>
        <v>500</v>
      </c>
      <c r="D26" s="202">
        <v>15</v>
      </c>
      <c r="E26" s="163"/>
      <c r="F26" s="204">
        <v>7500</v>
      </c>
      <c r="G26" s="203">
        <v>10</v>
      </c>
      <c r="H26" s="162">
        <f t="shared" si="1"/>
        <v>5000</v>
      </c>
      <c r="I26" s="163"/>
      <c r="J26" s="163"/>
      <c r="K26" s="203">
        <v>5</v>
      </c>
      <c r="L26" s="162">
        <f t="shared" si="2"/>
        <v>2500</v>
      </c>
      <c r="M26" s="163"/>
      <c r="N26" s="119"/>
      <c r="O26" s="118"/>
    </row>
    <row r="27" spans="1:15" ht="14.45" customHeight="1" x14ac:dyDescent="0.25">
      <c r="A27" s="180">
        <v>16</v>
      </c>
      <c r="B27" s="198" t="s">
        <v>598</v>
      </c>
      <c r="C27" s="172">
        <f t="shared" si="0"/>
        <v>500</v>
      </c>
      <c r="D27" s="202">
        <v>15</v>
      </c>
      <c r="E27" s="163"/>
      <c r="F27" s="204">
        <v>7500</v>
      </c>
      <c r="G27" s="203">
        <v>10</v>
      </c>
      <c r="H27" s="162">
        <f t="shared" si="1"/>
        <v>5000</v>
      </c>
      <c r="I27" s="163"/>
      <c r="J27" s="163"/>
      <c r="K27" s="203">
        <v>5</v>
      </c>
      <c r="L27" s="162">
        <f t="shared" si="2"/>
        <v>2500</v>
      </c>
      <c r="M27" s="163"/>
      <c r="N27" s="119"/>
      <c r="O27" s="118"/>
    </row>
    <row r="28" spans="1:15" x14ac:dyDescent="0.25">
      <c r="A28" s="180">
        <v>17</v>
      </c>
      <c r="B28" s="198" t="s">
        <v>599</v>
      </c>
      <c r="C28" s="172">
        <f t="shared" si="0"/>
        <v>500</v>
      </c>
      <c r="D28" s="202">
        <v>15</v>
      </c>
      <c r="E28" s="163"/>
      <c r="F28" s="204">
        <v>7500</v>
      </c>
      <c r="G28" s="203">
        <v>10</v>
      </c>
      <c r="H28" s="162">
        <f t="shared" si="1"/>
        <v>5000</v>
      </c>
      <c r="I28" s="163"/>
      <c r="J28" s="163"/>
      <c r="K28" s="203">
        <v>5</v>
      </c>
      <c r="L28" s="162">
        <f t="shared" si="2"/>
        <v>2500</v>
      </c>
      <c r="M28" s="163"/>
      <c r="N28" s="119"/>
      <c r="O28" s="118"/>
    </row>
    <row r="29" spans="1:15" x14ac:dyDescent="0.25">
      <c r="A29" s="180">
        <v>18</v>
      </c>
      <c r="B29" s="198" t="s">
        <v>600</v>
      </c>
      <c r="C29" s="172">
        <f t="shared" si="0"/>
        <v>500</v>
      </c>
      <c r="D29" s="202">
        <v>30</v>
      </c>
      <c r="E29" s="163"/>
      <c r="F29" s="204">
        <v>15000</v>
      </c>
      <c r="G29" s="203">
        <v>15</v>
      </c>
      <c r="H29" s="162">
        <f t="shared" si="1"/>
        <v>7500</v>
      </c>
      <c r="I29" s="163"/>
      <c r="J29" s="163"/>
      <c r="K29" s="203">
        <v>15</v>
      </c>
      <c r="L29" s="162">
        <f t="shared" si="2"/>
        <v>7500</v>
      </c>
      <c r="M29" s="163"/>
      <c r="N29" s="119"/>
      <c r="O29" s="118"/>
    </row>
    <row r="30" spans="1:15" x14ac:dyDescent="0.25">
      <c r="A30" s="180">
        <v>19</v>
      </c>
      <c r="B30" s="198" t="s">
        <v>601</v>
      </c>
      <c r="C30" s="172">
        <f t="shared" si="0"/>
        <v>800</v>
      </c>
      <c r="D30" s="202">
        <v>2</v>
      </c>
      <c r="E30" s="163"/>
      <c r="F30" s="204">
        <v>1600</v>
      </c>
      <c r="G30" s="203">
        <v>2</v>
      </c>
      <c r="H30" s="162">
        <f t="shared" si="1"/>
        <v>1600</v>
      </c>
      <c r="I30" s="163"/>
      <c r="J30" s="163"/>
      <c r="K30" s="203"/>
      <c r="L30" s="162">
        <f t="shared" si="2"/>
        <v>0</v>
      </c>
      <c r="M30" s="163"/>
      <c r="N30" s="119"/>
      <c r="O30" s="118"/>
    </row>
    <row r="31" spans="1:15" x14ac:dyDescent="0.25">
      <c r="A31" s="180">
        <v>20</v>
      </c>
      <c r="B31" s="198" t="s">
        <v>602</v>
      </c>
      <c r="C31" s="172">
        <f t="shared" si="0"/>
        <v>28</v>
      </c>
      <c r="D31" s="202">
        <v>20</v>
      </c>
      <c r="E31" s="163"/>
      <c r="F31" s="204">
        <v>560</v>
      </c>
      <c r="G31" s="203">
        <v>12</v>
      </c>
      <c r="H31" s="162">
        <f t="shared" si="1"/>
        <v>336</v>
      </c>
      <c r="I31" s="163"/>
      <c r="J31" s="163"/>
      <c r="K31" s="203">
        <v>8</v>
      </c>
      <c r="L31" s="162">
        <f t="shared" si="2"/>
        <v>224</v>
      </c>
      <c r="M31" s="163"/>
      <c r="N31" s="119"/>
      <c r="O31" s="118"/>
    </row>
    <row r="32" spans="1:15" x14ac:dyDescent="0.25">
      <c r="A32" s="180">
        <v>21</v>
      </c>
      <c r="B32" s="198" t="s">
        <v>156</v>
      </c>
      <c r="C32" s="172">
        <f t="shared" si="0"/>
        <v>1000</v>
      </c>
      <c r="D32" s="202">
        <v>2</v>
      </c>
      <c r="E32" s="163"/>
      <c r="F32" s="204">
        <v>2000</v>
      </c>
      <c r="G32" s="203">
        <v>1</v>
      </c>
      <c r="H32" s="162">
        <f t="shared" si="1"/>
        <v>1000</v>
      </c>
      <c r="I32" s="163"/>
      <c r="J32" s="163"/>
      <c r="K32" s="203">
        <v>1</v>
      </c>
      <c r="L32" s="162">
        <f t="shared" si="2"/>
        <v>1000</v>
      </c>
      <c r="M32" s="163"/>
      <c r="N32" s="119"/>
      <c r="O32" s="118"/>
    </row>
    <row r="33" spans="1:15" x14ac:dyDescent="0.25">
      <c r="A33" s="180">
        <v>22</v>
      </c>
      <c r="B33" s="198" t="s">
        <v>603</v>
      </c>
      <c r="C33" s="172">
        <f t="shared" si="0"/>
        <v>50</v>
      </c>
      <c r="D33" s="202">
        <v>5</v>
      </c>
      <c r="E33" s="163"/>
      <c r="F33" s="204">
        <v>250</v>
      </c>
      <c r="G33" s="203">
        <v>5</v>
      </c>
      <c r="H33" s="162">
        <f t="shared" si="1"/>
        <v>250</v>
      </c>
      <c r="I33" s="163"/>
      <c r="J33" s="163"/>
      <c r="K33" s="203"/>
      <c r="L33" s="162">
        <f t="shared" si="2"/>
        <v>0</v>
      </c>
      <c r="M33" s="163"/>
      <c r="N33" s="119"/>
      <c r="O33" s="118"/>
    </row>
    <row r="34" spans="1:15" x14ac:dyDescent="0.25">
      <c r="A34" s="180">
        <v>23</v>
      </c>
      <c r="B34" s="198" t="s">
        <v>604</v>
      </c>
      <c r="C34" s="172">
        <f t="shared" si="0"/>
        <v>50</v>
      </c>
      <c r="D34" s="202">
        <v>10</v>
      </c>
      <c r="E34" s="163"/>
      <c r="F34" s="204">
        <v>500</v>
      </c>
      <c r="G34" s="203">
        <v>10</v>
      </c>
      <c r="H34" s="162">
        <f t="shared" si="1"/>
        <v>500</v>
      </c>
      <c r="I34" s="163"/>
      <c r="J34" s="163"/>
      <c r="K34" s="203"/>
      <c r="L34" s="162">
        <f t="shared" si="2"/>
        <v>0</v>
      </c>
      <c r="M34" s="163"/>
      <c r="N34" s="119"/>
      <c r="O34" s="118"/>
    </row>
    <row r="35" spans="1:15" x14ac:dyDescent="0.25">
      <c r="A35" s="180">
        <v>24</v>
      </c>
      <c r="B35" s="198" t="s">
        <v>605</v>
      </c>
      <c r="C35" s="172">
        <f t="shared" si="0"/>
        <v>50</v>
      </c>
      <c r="D35" s="202">
        <v>10</v>
      </c>
      <c r="E35" s="163"/>
      <c r="F35" s="204">
        <v>500</v>
      </c>
      <c r="G35" s="203">
        <v>10</v>
      </c>
      <c r="H35" s="162">
        <f t="shared" si="1"/>
        <v>500</v>
      </c>
      <c r="I35" s="163"/>
      <c r="J35" s="163"/>
      <c r="K35" s="203"/>
      <c r="L35" s="162">
        <f t="shared" si="2"/>
        <v>0</v>
      </c>
      <c r="M35" s="163"/>
      <c r="N35" s="119"/>
      <c r="O35" s="118"/>
    </row>
    <row r="36" spans="1:15" x14ac:dyDescent="0.25">
      <c r="A36" s="180">
        <v>25</v>
      </c>
      <c r="B36" s="198" t="s">
        <v>606</v>
      </c>
      <c r="C36" s="172">
        <f t="shared" si="0"/>
        <v>60</v>
      </c>
      <c r="D36" s="202">
        <v>10</v>
      </c>
      <c r="E36" s="163"/>
      <c r="F36" s="204">
        <v>600</v>
      </c>
      <c r="G36" s="203">
        <v>10</v>
      </c>
      <c r="H36" s="162">
        <f t="shared" si="1"/>
        <v>600</v>
      </c>
      <c r="I36" s="163"/>
      <c r="J36" s="163"/>
      <c r="K36" s="203"/>
      <c r="L36" s="162">
        <f t="shared" si="2"/>
        <v>0</v>
      </c>
      <c r="M36" s="163"/>
      <c r="N36" s="119"/>
      <c r="O36" s="118"/>
    </row>
    <row r="37" spans="1:15" x14ac:dyDescent="0.25">
      <c r="A37" s="180">
        <v>26</v>
      </c>
      <c r="B37" s="198" t="s">
        <v>607</v>
      </c>
      <c r="C37" s="172">
        <f t="shared" si="0"/>
        <v>28</v>
      </c>
      <c r="D37" s="202">
        <v>2</v>
      </c>
      <c r="E37" s="163"/>
      <c r="F37" s="204">
        <v>56</v>
      </c>
      <c r="G37" s="203">
        <v>2</v>
      </c>
      <c r="H37" s="162">
        <f t="shared" si="1"/>
        <v>56</v>
      </c>
      <c r="I37" s="163"/>
      <c r="J37" s="163"/>
      <c r="K37" s="203"/>
      <c r="L37" s="162">
        <f t="shared" si="2"/>
        <v>0</v>
      </c>
      <c r="M37" s="163"/>
      <c r="N37" s="119"/>
      <c r="O37" s="118"/>
    </row>
    <row r="38" spans="1:15" x14ac:dyDescent="0.25">
      <c r="A38" s="180">
        <v>27</v>
      </c>
      <c r="B38" s="198" t="s">
        <v>608</v>
      </c>
      <c r="C38" s="172">
        <f t="shared" si="0"/>
        <v>18</v>
      </c>
      <c r="D38" s="202">
        <v>10</v>
      </c>
      <c r="E38" s="163"/>
      <c r="F38" s="204">
        <v>180</v>
      </c>
      <c r="G38" s="203">
        <v>10</v>
      </c>
      <c r="H38" s="162">
        <f t="shared" si="1"/>
        <v>180</v>
      </c>
      <c r="I38" s="163"/>
      <c r="J38" s="163"/>
      <c r="K38" s="203"/>
      <c r="L38" s="162">
        <f t="shared" si="2"/>
        <v>0</v>
      </c>
      <c r="M38" s="163"/>
      <c r="N38" s="119"/>
      <c r="O38" s="118"/>
    </row>
    <row r="39" spans="1:15" x14ac:dyDescent="0.25">
      <c r="A39" s="180">
        <v>28</v>
      </c>
      <c r="B39" s="198" t="s">
        <v>609</v>
      </c>
      <c r="C39" s="172">
        <f t="shared" si="0"/>
        <v>15</v>
      </c>
      <c r="D39" s="202">
        <v>5</v>
      </c>
      <c r="E39" s="163"/>
      <c r="F39" s="204">
        <v>75</v>
      </c>
      <c r="G39" s="203">
        <v>5</v>
      </c>
      <c r="H39" s="162">
        <f t="shared" si="1"/>
        <v>75</v>
      </c>
      <c r="I39" s="163"/>
      <c r="J39" s="163"/>
      <c r="K39" s="203"/>
      <c r="L39" s="162">
        <f t="shared" si="2"/>
        <v>0</v>
      </c>
      <c r="M39" s="163"/>
      <c r="N39" s="119"/>
      <c r="O39" s="118"/>
    </row>
    <row r="40" spans="1:15" x14ac:dyDescent="0.25">
      <c r="A40" s="180">
        <v>29</v>
      </c>
      <c r="B40" s="198" t="s">
        <v>610</v>
      </c>
      <c r="C40" s="172">
        <f t="shared" si="0"/>
        <v>150</v>
      </c>
      <c r="D40" s="202">
        <v>3</v>
      </c>
      <c r="E40" s="163"/>
      <c r="F40" s="204">
        <v>450</v>
      </c>
      <c r="G40" s="203"/>
      <c r="H40" s="162">
        <f t="shared" si="1"/>
        <v>0</v>
      </c>
      <c r="I40" s="163"/>
      <c r="J40" s="163"/>
      <c r="K40" s="203">
        <v>3</v>
      </c>
      <c r="L40" s="162">
        <f t="shared" si="2"/>
        <v>450</v>
      </c>
      <c r="M40" s="163"/>
      <c r="N40" s="119"/>
      <c r="O40" s="118"/>
    </row>
    <row r="41" spans="1:15" x14ac:dyDescent="0.25">
      <c r="A41" s="180">
        <v>30</v>
      </c>
      <c r="B41" s="198" t="s">
        <v>611</v>
      </c>
      <c r="C41" s="172">
        <f t="shared" si="0"/>
        <v>500</v>
      </c>
      <c r="D41" s="202">
        <v>2</v>
      </c>
      <c r="E41" s="163"/>
      <c r="F41" s="204">
        <v>1000</v>
      </c>
      <c r="G41" s="203"/>
      <c r="H41" s="162">
        <f t="shared" si="1"/>
        <v>0</v>
      </c>
      <c r="I41" s="163"/>
      <c r="J41" s="163"/>
      <c r="K41" s="203">
        <v>2</v>
      </c>
      <c r="L41" s="162">
        <f t="shared" si="2"/>
        <v>1000</v>
      </c>
      <c r="M41" s="163"/>
      <c r="N41" s="119"/>
      <c r="O41" s="118"/>
    </row>
    <row r="42" spans="1:15" x14ac:dyDescent="0.25">
      <c r="A42" s="180">
        <v>31</v>
      </c>
      <c r="B42" s="198" t="s">
        <v>612</v>
      </c>
      <c r="C42" s="172">
        <f t="shared" si="0"/>
        <v>30</v>
      </c>
      <c r="D42" s="202">
        <v>10</v>
      </c>
      <c r="E42" s="163"/>
      <c r="F42" s="204">
        <v>300</v>
      </c>
      <c r="G42" s="203">
        <v>5</v>
      </c>
      <c r="H42" s="162">
        <f t="shared" si="1"/>
        <v>150</v>
      </c>
      <c r="I42" s="163"/>
      <c r="J42" s="163"/>
      <c r="K42" s="203">
        <v>5</v>
      </c>
      <c r="L42" s="162">
        <f t="shared" si="2"/>
        <v>150</v>
      </c>
      <c r="M42" s="163"/>
      <c r="N42" s="119"/>
      <c r="O42" s="118"/>
    </row>
    <row r="43" spans="1:15" x14ac:dyDescent="0.25">
      <c r="A43" s="180">
        <v>32</v>
      </c>
      <c r="B43" s="198" t="s">
        <v>613</v>
      </c>
      <c r="C43" s="172">
        <f t="shared" si="0"/>
        <v>100</v>
      </c>
      <c r="D43" s="202">
        <v>15</v>
      </c>
      <c r="E43" s="163"/>
      <c r="F43" s="204">
        <v>1500</v>
      </c>
      <c r="G43" s="203">
        <v>10</v>
      </c>
      <c r="H43" s="162">
        <f t="shared" si="1"/>
        <v>1000</v>
      </c>
      <c r="I43" s="163"/>
      <c r="J43" s="163"/>
      <c r="K43" s="203">
        <v>5</v>
      </c>
      <c r="L43" s="162">
        <f t="shared" si="2"/>
        <v>500</v>
      </c>
      <c r="M43" s="163"/>
      <c r="N43" s="119"/>
      <c r="O43" s="118"/>
    </row>
    <row r="44" spans="1:15" x14ac:dyDescent="0.25">
      <c r="A44" s="180">
        <v>33</v>
      </c>
      <c r="B44" s="198" t="s">
        <v>614</v>
      </c>
      <c r="C44" s="172">
        <f t="shared" si="0"/>
        <v>50</v>
      </c>
      <c r="D44" s="202">
        <v>10</v>
      </c>
      <c r="E44" s="163"/>
      <c r="F44" s="204">
        <v>500</v>
      </c>
      <c r="G44" s="203">
        <v>10</v>
      </c>
      <c r="H44" s="162">
        <f t="shared" si="1"/>
        <v>500</v>
      </c>
      <c r="I44" s="163"/>
      <c r="J44" s="163"/>
      <c r="K44" s="203"/>
      <c r="L44" s="162">
        <f t="shared" si="2"/>
        <v>0</v>
      </c>
      <c r="M44" s="163"/>
      <c r="N44" s="119"/>
      <c r="O44" s="118"/>
    </row>
    <row r="45" spans="1:15" x14ac:dyDescent="0.25">
      <c r="A45" s="180">
        <v>34</v>
      </c>
      <c r="B45" s="198" t="s">
        <v>615</v>
      </c>
      <c r="C45" s="172">
        <f t="shared" si="0"/>
        <v>50</v>
      </c>
      <c r="D45" s="202">
        <v>15</v>
      </c>
      <c r="E45" s="163"/>
      <c r="F45" s="204">
        <v>750</v>
      </c>
      <c r="G45" s="203">
        <v>15</v>
      </c>
      <c r="H45" s="162">
        <f t="shared" si="1"/>
        <v>750</v>
      </c>
      <c r="I45" s="163"/>
      <c r="J45" s="163"/>
      <c r="K45" s="203"/>
      <c r="L45" s="162">
        <f t="shared" si="2"/>
        <v>0</v>
      </c>
      <c r="M45" s="163"/>
      <c r="N45" s="119"/>
      <c r="O45" s="118"/>
    </row>
    <row r="46" spans="1:15" x14ac:dyDescent="0.25">
      <c r="A46" s="180">
        <v>35</v>
      </c>
      <c r="B46" s="198" t="s">
        <v>616</v>
      </c>
      <c r="C46" s="172">
        <f t="shared" si="0"/>
        <v>100</v>
      </c>
      <c r="D46" s="202">
        <v>3</v>
      </c>
      <c r="E46" s="163"/>
      <c r="F46" s="204">
        <v>300</v>
      </c>
      <c r="G46" s="203">
        <v>3</v>
      </c>
      <c r="H46" s="162">
        <f t="shared" si="1"/>
        <v>300</v>
      </c>
      <c r="I46" s="163"/>
      <c r="J46" s="163"/>
      <c r="K46" s="203"/>
      <c r="L46" s="162">
        <f t="shared" si="2"/>
        <v>0</v>
      </c>
      <c r="M46" s="163"/>
      <c r="N46" s="119"/>
      <c r="O46" s="118"/>
    </row>
    <row r="47" spans="1:15" x14ac:dyDescent="0.25">
      <c r="A47" s="180">
        <v>36</v>
      </c>
      <c r="B47" s="198" t="s">
        <v>617</v>
      </c>
      <c r="C47" s="172">
        <f t="shared" si="0"/>
        <v>150</v>
      </c>
      <c r="D47" s="202">
        <v>10</v>
      </c>
      <c r="E47" s="163"/>
      <c r="F47" s="204">
        <v>1500</v>
      </c>
      <c r="G47" s="203">
        <v>5</v>
      </c>
      <c r="H47" s="162">
        <f t="shared" si="1"/>
        <v>750</v>
      </c>
      <c r="I47" s="163"/>
      <c r="J47" s="163"/>
      <c r="K47" s="203">
        <v>5</v>
      </c>
      <c r="L47" s="162">
        <f t="shared" si="2"/>
        <v>750</v>
      </c>
      <c r="M47" s="163"/>
      <c r="N47" s="119"/>
      <c r="O47" s="118"/>
    </row>
    <row r="48" spans="1:15" x14ac:dyDescent="0.25">
      <c r="A48" s="180">
        <v>37</v>
      </c>
      <c r="B48" s="198" t="s">
        <v>618</v>
      </c>
      <c r="C48" s="172">
        <f t="shared" si="0"/>
        <v>120</v>
      </c>
      <c r="D48" s="202">
        <v>20</v>
      </c>
      <c r="E48" s="163"/>
      <c r="F48" s="204">
        <v>2400</v>
      </c>
      <c r="G48" s="203">
        <v>10</v>
      </c>
      <c r="H48" s="162">
        <f t="shared" si="1"/>
        <v>1200</v>
      </c>
      <c r="I48" s="163"/>
      <c r="J48" s="163"/>
      <c r="K48" s="203">
        <v>10</v>
      </c>
      <c r="L48" s="162">
        <f t="shared" si="2"/>
        <v>1200</v>
      </c>
      <c r="M48" s="163"/>
      <c r="N48" s="119"/>
      <c r="O48" s="118"/>
    </row>
    <row r="49" spans="1:15" x14ac:dyDescent="0.25">
      <c r="A49" s="180">
        <v>38</v>
      </c>
      <c r="B49" s="198" t="s">
        <v>619</v>
      </c>
      <c r="C49" s="172">
        <f t="shared" si="0"/>
        <v>60</v>
      </c>
      <c r="D49" s="202">
        <v>10</v>
      </c>
      <c r="E49" s="163"/>
      <c r="F49" s="204">
        <v>600</v>
      </c>
      <c r="G49" s="203">
        <v>5</v>
      </c>
      <c r="H49" s="162">
        <f t="shared" si="1"/>
        <v>300</v>
      </c>
      <c r="I49" s="163"/>
      <c r="J49" s="163"/>
      <c r="K49" s="203">
        <v>5</v>
      </c>
      <c r="L49" s="162">
        <f t="shared" si="2"/>
        <v>300</v>
      </c>
      <c r="M49" s="163"/>
      <c r="N49" s="119"/>
      <c r="O49" s="118"/>
    </row>
    <row r="50" spans="1:15" x14ac:dyDescent="0.25">
      <c r="A50" s="180">
        <v>39</v>
      </c>
      <c r="B50" s="198" t="s">
        <v>620</v>
      </c>
      <c r="C50" s="172">
        <f t="shared" si="0"/>
        <v>160</v>
      </c>
      <c r="D50" s="202">
        <v>8</v>
      </c>
      <c r="E50" s="163"/>
      <c r="F50" s="204">
        <v>1280</v>
      </c>
      <c r="G50" s="203">
        <v>4</v>
      </c>
      <c r="H50" s="162">
        <f t="shared" si="1"/>
        <v>640</v>
      </c>
      <c r="I50" s="163"/>
      <c r="J50" s="163"/>
      <c r="K50" s="203">
        <v>4</v>
      </c>
      <c r="L50" s="162">
        <f t="shared" si="2"/>
        <v>640</v>
      </c>
      <c r="M50" s="163"/>
      <c r="N50" s="119"/>
      <c r="O50" s="118"/>
    </row>
    <row r="51" spans="1:15" x14ac:dyDescent="0.25">
      <c r="A51" s="180">
        <v>40</v>
      </c>
      <c r="B51" s="198" t="s">
        <v>621</v>
      </c>
      <c r="C51" s="172">
        <f t="shared" si="0"/>
        <v>250</v>
      </c>
      <c r="D51" s="202">
        <v>4</v>
      </c>
      <c r="E51" s="163"/>
      <c r="F51" s="204">
        <v>1000</v>
      </c>
      <c r="G51" s="203">
        <v>4</v>
      </c>
      <c r="H51" s="162">
        <f t="shared" si="1"/>
        <v>1000</v>
      </c>
      <c r="I51" s="163"/>
      <c r="J51" s="163"/>
      <c r="K51" s="203"/>
      <c r="L51" s="162">
        <f t="shared" si="2"/>
        <v>0</v>
      </c>
      <c r="M51" s="163"/>
      <c r="N51" s="119"/>
      <c r="O51" s="118"/>
    </row>
    <row r="52" spans="1:15" x14ac:dyDescent="0.25">
      <c r="A52" s="180">
        <v>41</v>
      </c>
      <c r="B52" s="198" t="s">
        <v>622</v>
      </c>
      <c r="C52" s="172">
        <f t="shared" si="0"/>
        <v>330</v>
      </c>
      <c r="D52" s="202">
        <v>3</v>
      </c>
      <c r="E52" s="163"/>
      <c r="F52" s="204">
        <v>990</v>
      </c>
      <c r="G52" s="203">
        <v>3</v>
      </c>
      <c r="H52" s="162">
        <f t="shared" si="1"/>
        <v>990</v>
      </c>
      <c r="I52" s="163"/>
      <c r="J52" s="163"/>
      <c r="K52" s="203"/>
      <c r="L52" s="162">
        <f t="shared" si="2"/>
        <v>0</v>
      </c>
      <c r="M52" s="163"/>
      <c r="N52" s="119"/>
      <c r="O52" s="118"/>
    </row>
    <row r="53" spans="1:15" x14ac:dyDescent="0.25">
      <c r="A53" s="180">
        <v>42</v>
      </c>
      <c r="B53" s="198" t="s">
        <v>623</v>
      </c>
      <c r="C53" s="172">
        <f t="shared" si="0"/>
        <v>15</v>
      </c>
      <c r="D53" s="202">
        <v>70</v>
      </c>
      <c r="E53" s="163"/>
      <c r="F53" s="204">
        <v>1050</v>
      </c>
      <c r="G53" s="203">
        <v>35</v>
      </c>
      <c r="H53" s="162">
        <f t="shared" si="1"/>
        <v>525</v>
      </c>
      <c r="I53" s="163"/>
      <c r="J53" s="163"/>
      <c r="K53" s="203">
        <v>35</v>
      </c>
      <c r="L53" s="162">
        <f t="shared" si="2"/>
        <v>525</v>
      </c>
      <c r="M53" s="163"/>
      <c r="N53" s="119"/>
      <c r="O53" s="118"/>
    </row>
    <row r="54" spans="1:15" x14ac:dyDescent="0.25">
      <c r="A54" s="180">
        <v>43</v>
      </c>
      <c r="B54" s="198" t="s">
        <v>624</v>
      </c>
      <c r="C54" s="172">
        <f t="shared" si="0"/>
        <v>30</v>
      </c>
      <c r="D54" s="202">
        <v>10</v>
      </c>
      <c r="E54" s="200"/>
      <c r="F54" s="204">
        <v>300</v>
      </c>
      <c r="G54" s="203">
        <v>5</v>
      </c>
      <c r="H54" s="162">
        <f t="shared" si="1"/>
        <v>150</v>
      </c>
      <c r="I54" s="163"/>
      <c r="J54" s="163"/>
      <c r="K54" s="203">
        <v>5</v>
      </c>
      <c r="L54" s="162">
        <f t="shared" si="2"/>
        <v>150</v>
      </c>
      <c r="M54" s="163"/>
      <c r="N54" s="119"/>
      <c r="O54" s="118"/>
    </row>
    <row r="55" spans="1:15" x14ac:dyDescent="0.25">
      <c r="A55" s="180">
        <v>44</v>
      </c>
      <c r="B55" s="198" t="s">
        <v>625</v>
      </c>
      <c r="C55" s="172">
        <f t="shared" si="0"/>
        <v>620</v>
      </c>
      <c r="D55" s="202">
        <v>8</v>
      </c>
      <c r="E55" s="163"/>
      <c r="F55" s="204">
        <v>4960</v>
      </c>
      <c r="G55" s="203">
        <v>4</v>
      </c>
      <c r="H55" s="162">
        <f t="shared" si="1"/>
        <v>2480</v>
      </c>
      <c r="I55" s="163"/>
      <c r="J55" s="163"/>
      <c r="K55" s="203">
        <v>4</v>
      </c>
      <c r="L55" s="162">
        <f t="shared" si="2"/>
        <v>2480</v>
      </c>
      <c r="M55" s="163"/>
      <c r="N55" s="119"/>
      <c r="O55" s="118"/>
    </row>
    <row r="56" spans="1:15" x14ac:dyDescent="0.25">
      <c r="A56" s="180">
        <v>45</v>
      </c>
      <c r="B56" s="198" t="s">
        <v>626</v>
      </c>
      <c r="C56" s="172">
        <f t="shared" si="0"/>
        <v>600</v>
      </c>
      <c r="D56" s="202">
        <v>2</v>
      </c>
      <c r="E56" s="172"/>
      <c r="F56" s="204">
        <v>1200</v>
      </c>
      <c r="G56" s="203">
        <v>2</v>
      </c>
      <c r="H56" s="162">
        <f t="shared" si="1"/>
        <v>1200</v>
      </c>
      <c r="I56" s="163"/>
      <c r="J56" s="163"/>
      <c r="K56" s="203"/>
      <c r="L56" s="162">
        <f t="shared" si="2"/>
        <v>0</v>
      </c>
      <c r="M56" s="163"/>
      <c r="N56" s="119"/>
      <c r="O56" s="118"/>
    </row>
    <row r="57" spans="1:15" x14ac:dyDescent="0.25">
      <c r="A57" s="180">
        <v>46</v>
      </c>
      <c r="B57" s="198" t="s">
        <v>627</v>
      </c>
      <c r="C57" s="172">
        <f t="shared" si="0"/>
        <v>30</v>
      </c>
      <c r="D57" s="202">
        <v>36</v>
      </c>
      <c r="E57" s="172"/>
      <c r="F57" s="204">
        <v>1080</v>
      </c>
      <c r="G57" s="203">
        <v>36</v>
      </c>
      <c r="H57" s="162">
        <f t="shared" si="1"/>
        <v>1080</v>
      </c>
      <c r="I57" s="163"/>
      <c r="J57" s="163"/>
      <c r="K57" s="203"/>
      <c r="L57" s="162">
        <f t="shared" si="2"/>
        <v>0</v>
      </c>
      <c r="M57" s="163"/>
      <c r="N57" s="119"/>
      <c r="O57" s="118"/>
    </row>
    <row r="58" spans="1:15" x14ac:dyDescent="0.25">
      <c r="A58" s="180">
        <v>47</v>
      </c>
      <c r="B58" s="198" t="s">
        <v>628</v>
      </c>
      <c r="C58" s="172">
        <f t="shared" si="0"/>
        <v>7000</v>
      </c>
      <c r="D58" s="202">
        <v>3</v>
      </c>
      <c r="E58" s="172"/>
      <c r="F58" s="204">
        <v>21000</v>
      </c>
      <c r="G58" s="203">
        <v>3</v>
      </c>
      <c r="H58" s="162">
        <f t="shared" si="1"/>
        <v>21000</v>
      </c>
      <c r="I58" s="163"/>
      <c r="J58" s="163"/>
      <c r="K58" s="203"/>
      <c r="L58" s="162">
        <f t="shared" si="2"/>
        <v>0</v>
      </c>
      <c r="M58" s="163"/>
      <c r="N58" s="119"/>
      <c r="O58" s="118"/>
    </row>
    <row r="59" spans="1:15" x14ac:dyDescent="0.25">
      <c r="A59" s="180">
        <v>48</v>
      </c>
      <c r="B59" s="198" t="s">
        <v>629</v>
      </c>
      <c r="C59" s="172">
        <f t="shared" si="0"/>
        <v>13750</v>
      </c>
      <c r="D59" s="202">
        <v>4</v>
      </c>
      <c r="E59" s="172"/>
      <c r="F59" s="204">
        <v>55000</v>
      </c>
      <c r="G59" s="203">
        <v>4</v>
      </c>
      <c r="H59" s="162">
        <f t="shared" si="1"/>
        <v>55000</v>
      </c>
      <c r="I59" s="163"/>
      <c r="J59" s="163"/>
      <c r="K59" s="203"/>
      <c r="L59" s="162">
        <f t="shared" si="2"/>
        <v>0</v>
      </c>
      <c r="M59" s="163"/>
      <c r="N59" s="119"/>
      <c r="O59" s="118"/>
    </row>
    <row r="60" spans="1:15" x14ac:dyDescent="0.25">
      <c r="A60" s="180">
        <v>49</v>
      </c>
      <c r="B60" s="198" t="s">
        <v>630</v>
      </c>
      <c r="C60" s="172">
        <f t="shared" si="0"/>
        <v>1000</v>
      </c>
      <c r="D60" s="202">
        <v>2</v>
      </c>
      <c r="E60" s="172"/>
      <c r="F60" s="204">
        <v>2000</v>
      </c>
      <c r="G60" s="203"/>
      <c r="H60" s="162">
        <f t="shared" si="1"/>
        <v>0</v>
      </c>
      <c r="I60" s="163"/>
      <c r="J60" s="163"/>
      <c r="K60" s="203">
        <v>2</v>
      </c>
      <c r="L60" s="162">
        <f t="shared" si="2"/>
        <v>2000</v>
      </c>
      <c r="M60" s="163"/>
      <c r="N60" s="119"/>
      <c r="O60" s="118"/>
    </row>
    <row r="61" spans="1:15" x14ac:dyDescent="0.25">
      <c r="A61" s="180">
        <v>50</v>
      </c>
      <c r="B61" s="198" t="s">
        <v>631</v>
      </c>
      <c r="C61" s="172">
        <f t="shared" si="0"/>
        <v>2000</v>
      </c>
      <c r="D61" s="202">
        <v>2</v>
      </c>
      <c r="E61" s="172"/>
      <c r="F61" s="204">
        <v>4000</v>
      </c>
      <c r="G61" s="203"/>
      <c r="H61" s="162">
        <f t="shared" si="1"/>
        <v>0</v>
      </c>
      <c r="I61" s="163"/>
      <c r="J61" s="163"/>
      <c r="K61" s="203">
        <v>2</v>
      </c>
      <c r="L61" s="162">
        <f t="shared" si="2"/>
        <v>4000</v>
      </c>
      <c r="M61" s="163"/>
      <c r="N61" s="119"/>
      <c r="O61" s="118"/>
    </row>
    <row r="62" spans="1:15" x14ac:dyDescent="0.25">
      <c r="A62" s="180">
        <v>51</v>
      </c>
      <c r="B62" s="198" t="s">
        <v>632</v>
      </c>
      <c r="C62" s="172">
        <f t="shared" si="0"/>
        <v>2000</v>
      </c>
      <c r="D62" s="202">
        <v>3</v>
      </c>
      <c r="E62" s="172"/>
      <c r="F62" s="204">
        <v>6000</v>
      </c>
      <c r="G62" s="203">
        <v>3</v>
      </c>
      <c r="H62" s="162">
        <f t="shared" si="1"/>
        <v>6000</v>
      </c>
      <c r="I62" s="163"/>
      <c r="J62" s="163"/>
      <c r="K62" s="203"/>
      <c r="L62" s="162">
        <f t="shared" si="2"/>
        <v>0</v>
      </c>
      <c r="M62" s="163"/>
      <c r="N62" s="119"/>
      <c r="O62" s="118"/>
    </row>
    <row r="63" spans="1:15" x14ac:dyDescent="0.25">
      <c r="A63" s="180">
        <v>52</v>
      </c>
      <c r="B63" s="198" t="s">
        <v>633</v>
      </c>
      <c r="C63" s="172">
        <f t="shared" si="0"/>
        <v>4000</v>
      </c>
      <c r="D63" s="202">
        <v>4</v>
      </c>
      <c r="E63" s="172"/>
      <c r="F63" s="204">
        <v>16000</v>
      </c>
      <c r="G63" s="203">
        <v>4</v>
      </c>
      <c r="H63" s="162">
        <f t="shared" si="1"/>
        <v>16000</v>
      </c>
      <c r="I63" s="163"/>
      <c r="J63" s="163"/>
      <c r="K63" s="203"/>
      <c r="L63" s="162">
        <f t="shared" si="2"/>
        <v>0</v>
      </c>
      <c r="M63" s="163"/>
      <c r="N63" s="119"/>
      <c r="O63" s="118"/>
    </row>
    <row r="64" spans="1:15" x14ac:dyDescent="0.25">
      <c r="A64" s="180">
        <v>53</v>
      </c>
      <c r="B64" s="198" t="s">
        <v>634</v>
      </c>
      <c r="C64" s="172">
        <f t="shared" si="0"/>
        <v>40000</v>
      </c>
      <c r="D64" s="202">
        <v>1</v>
      </c>
      <c r="E64" s="172"/>
      <c r="F64" s="205">
        <v>40000</v>
      </c>
      <c r="G64" s="203">
        <v>1</v>
      </c>
      <c r="H64" s="162">
        <f t="shared" si="1"/>
        <v>40000</v>
      </c>
      <c r="I64" s="163"/>
      <c r="J64" s="163"/>
      <c r="K64" s="201"/>
      <c r="L64" s="162">
        <f t="shared" si="2"/>
        <v>0</v>
      </c>
      <c r="M64" s="163"/>
      <c r="N64" s="119"/>
      <c r="O64" s="118"/>
    </row>
    <row r="65" spans="1:15" x14ac:dyDescent="0.25">
      <c r="A65" s="180">
        <v>54</v>
      </c>
      <c r="B65" s="198" t="s">
        <v>635</v>
      </c>
      <c r="C65" s="172">
        <f t="shared" si="0"/>
        <v>60000</v>
      </c>
      <c r="D65" s="202">
        <v>1</v>
      </c>
      <c r="E65" s="172"/>
      <c r="F65" s="205">
        <v>60000</v>
      </c>
      <c r="G65" s="203">
        <v>1</v>
      </c>
      <c r="H65" s="162">
        <f t="shared" si="1"/>
        <v>60000</v>
      </c>
      <c r="I65" s="163"/>
      <c r="J65" s="163"/>
      <c r="K65" s="201"/>
      <c r="L65" s="162">
        <f t="shared" si="2"/>
        <v>0</v>
      </c>
      <c r="M65" s="163"/>
      <c r="N65" s="119"/>
      <c r="O65" s="118"/>
    </row>
    <row r="66" spans="1:15" x14ac:dyDescent="0.25">
      <c r="A66" s="180">
        <v>55</v>
      </c>
      <c r="B66" s="198" t="s">
        <v>636</v>
      </c>
      <c r="C66" s="172">
        <f t="shared" si="0"/>
        <v>65000</v>
      </c>
      <c r="D66" s="202">
        <v>1</v>
      </c>
      <c r="E66" s="163"/>
      <c r="F66" s="205">
        <v>65000</v>
      </c>
      <c r="G66" s="203"/>
      <c r="H66" s="162">
        <f t="shared" si="1"/>
        <v>0</v>
      </c>
      <c r="I66" s="163"/>
      <c r="J66" s="163"/>
      <c r="K66" s="201">
        <v>1</v>
      </c>
      <c r="L66" s="162">
        <f t="shared" si="2"/>
        <v>65000</v>
      </c>
      <c r="M66" s="163"/>
      <c r="N66" s="119"/>
      <c r="O66" s="118"/>
    </row>
    <row r="67" spans="1:15" x14ac:dyDescent="0.25">
      <c r="A67" s="180">
        <v>56</v>
      </c>
      <c r="B67" s="198" t="s">
        <v>637</v>
      </c>
      <c r="C67" s="172">
        <f t="shared" si="0"/>
        <v>15000</v>
      </c>
      <c r="D67" s="202">
        <v>1</v>
      </c>
      <c r="E67" s="163"/>
      <c r="F67" s="205">
        <v>15000</v>
      </c>
      <c r="G67" s="203">
        <v>1</v>
      </c>
      <c r="H67" s="162">
        <f t="shared" si="1"/>
        <v>15000</v>
      </c>
      <c r="I67" s="163"/>
      <c r="J67" s="163"/>
      <c r="K67" s="180"/>
      <c r="L67" s="162">
        <f t="shared" si="2"/>
        <v>0</v>
      </c>
      <c r="M67" s="163"/>
      <c r="N67" s="119"/>
      <c r="O67" s="118"/>
    </row>
    <row r="68" spans="1:15" x14ac:dyDescent="0.25">
      <c r="A68" s="44" t="s">
        <v>19</v>
      </c>
      <c r="B68" s="4"/>
      <c r="C68" s="4"/>
      <c r="D68" s="42"/>
      <c r="E68" s="4"/>
      <c r="F68" s="50">
        <f>SUM(F12:F67)</f>
        <v>430811</v>
      </c>
      <c r="G68" s="42"/>
      <c r="H68" s="50">
        <f>SUM(H12:H67)</f>
        <v>299652</v>
      </c>
      <c r="I68" s="4"/>
      <c r="J68" s="4"/>
      <c r="K68" s="42"/>
      <c r="L68" s="50">
        <f>SUM(L12:L67)</f>
        <v>131159</v>
      </c>
      <c r="M68" s="4"/>
      <c r="N68" s="4"/>
    </row>
    <row r="69" spans="1:15" s="8" customFormat="1" x14ac:dyDescent="0.25">
      <c r="A69" s="5"/>
      <c r="B69" s="5"/>
      <c r="C69" s="5"/>
      <c r="D69" s="53"/>
      <c r="E69" s="5"/>
      <c r="F69" s="5"/>
      <c r="G69" s="53"/>
      <c r="H69" s="5"/>
      <c r="I69" s="5"/>
      <c r="J69" s="5"/>
      <c r="K69" s="53"/>
      <c r="L69" s="5"/>
      <c r="M69" s="5"/>
      <c r="N69" s="5"/>
    </row>
    <row r="70" spans="1:15" s="8" customFormat="1" x14ac:dyDescent="0.25">
      <c r="A70" s="20" t="s">
        <v>27</v>
      </c>
      <c r="B70" s="6"/>
      <c r="C70" s="6"/>
      <c r="D70" s="54"/>
      <c r="E70" s="6"/>
      <c r="F70" s="6"/>
      <c r="G70" s="54"/>
      <c r="H70" s="7"/>
      <c r="I70" s="7"/>
      <c r="J70" s="7"/>
      <c r="K70" s="55"/>
      <c r="L70" s="7"/>
    </row>
    <row r="71" spans="1:15" s="8" customFormat="1" ht="14.45" customHeight="1" x14ac:dyDescent="0.25">
      <c r="B71" s="7"/>
      <c r="C71" s="7"/>
      <c r="D71" s="55"/>
      <c r="E71" s="7"/>
      <c r="F71" s="7"/>
      <c r="G71" s="55"/>
      <c r="H71" s="15"/>
      <c r="I71" s="7"/>
      <c r="K71" s="52"/>
      <c r="L71"/>
      <c r="M71"/>
    </row>
    <row r="72" spans="1:15" s="8" customFormat="1" ht="14.45" customHeight="1" x14ac:dyDescent="0.25">
      <c r="B72" s="7"/>
      <c r="C72" s="7"/>
      <c r="D72" s="55"/>
      <c r="E72" s="7"/>
      <c r="F72" s="7"/>
      <c r="G72" s="55"/>
      <c r="H72" s="15"/>
      <c r="I72" s="7"/>
      <c r="K72" s="52"/>
      <c r="L72"/>
      <c r="M72"/>
    </row>
    <row r="73" spans="1:15" s="8" customFormat="1" ht="14.45" customHeight="1" x14ac:dyDescent="0.25">
      <c r="A73" s="219" t="s">
        <v>287</v>
      </c>
      <c r="B73" s="219"/>
      <c r="C73" s="219"/>
      <c r="D73" s="55"/>
      <c r="E73" s="7"/>
      <c r="F73" s="7"/>
      <c r="G73" s="55"/>
      <c r="H73" s="15"/>
      <c r="I73" s="7"/>
      <c r="K73" s="52"/>
      <c r="L73"/>
      <c r="M73"/>
    </row>
    <row r="74" spans="1:15" s="8" customFormat="1" x14ac:dyDescent="0.25">
      <c r="A74" s="207" t="s">
        <v>288</v>
      </c>
      <c r="B74" s="207"/>
      <c r="C74" s="207"/>
      <c r="D74" s="55"/>
      <c r="G74" s="46"/>
      <c r="H74" s="7"/>
      <c r="K74" s="52"/>
      <c r="L74"/>
      <c r="M74"/>
    </row>
    <row r="75" spans="1:15" s="8" customFormat="1" x14ac:dyDescent="0.25">
      <c r="B75" s="7"/>
      <c r="C75" s="7"/>
      <c r="D75" s="55"/>
      <c r="G75" s="46"/>
      <c r="H75" s="7"/>
      <c r="K75" s="52"/>
      <c r="L75"/>
      <c r="M75"/>
    </row>
    <row r="76" spans="1:15" s="8" customFormat="1" x14ac:dyDescent="0.25">
      <c r="D76" s="46"/>
      <c r="G76" s="46"/>
      <c r="K76" s="46"/>
    </row>
  </sheetData>
  <sheetProtection password="C1B6" sheet="1" objects="1" scenarios="1"/>
  <mergeCells count="22">
    <mergeCell ref="K7:N7"/>
    <mergeCell ref="G3:H3"/>
    <mergeCell ref="G4:H4"/>
    <mergeCell ref="A6:D6"/>
    <mergeCell ref="A7:E7"/>
    <mergeCell ref="F7:J7"/>
    <mergeCell ref="A74:C74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73:C73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topLeftCell="A10" zoomScaleNormal="100" zoomScaleSheetLayoutView="100" workbookViewId="0">
      <selection activeCell="G22" sqref="G22"/>
    </sheetView>
  </sheetViews>
  <sheetFormatPr defaultRowHeight="15" x14ac:dyDescent="0.25"/>
  <cols>
    <col min="1" max="1" width="10.5703125" customWidth="1"/>
    <col min="2" max="2" width="28.8554687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  <col min="15" max="15" width="10.28515625" bestFit="1" customWidth="1"/>
  </cols>
  <sheetData>
    <row r="1" spans="1:15" x14ac:dyDescent="0.25">
      <c r="A1" s="16" t="s">
        <v>24</v>
      </c>
      <c r="B1" s="13"/>
      <c r="C1" s="13"/>
    </row>
    <row r="2" spans="1:15" x14ac:dyDescent="0.25">
      <c r="A2" s="16"/>
      <c r="B2" s="13"/>
      <c r="C2" s="13"/>
    </row>
    <row r="3" spans="1:15" x14ac:dyDescent="0.25">
      <c r="G3" s="208" t="s">
        <v>0</v>
      </c>
      <c r="H3" s="208"/>
    </row>
    <row r="4" spans="1:15" x14ac:dyDescent="0.25">
      <c r="G4" s="209" t="s">
        <v>396</v>
      </c>
      <c r="H4" s="209"/>
    </row>
    <row r="6" spans="1:15" ht="14.45" customHeight="1" x14ac:dyDescent="0.25">
      <c r="A6" s="210" t="s">
        <v>244</v>
      </c>
      <c r="B6" s="210"/>
      <c r="C6" s="210"/>
      <c r="D6" s="210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211" t="s">
        <v>1</v>
      </c>
      <c r="B7" s="211"/>
      <c r="C7" s="211"/>
      <c r="D7" s="211"/>
      <c r="E7" s="211"/>
      <c r="F7" s="212" t="s">
        <v>2</v>
      </c>
      <c r="G7" s="212"/>
      <c r="H7" s="212"/>
      <c r="I7" s="212"/>
      <c r="J7" s="212"/>
      <c r="K7" s="206" t="s">
        <v>26</v>
      </c>
      <c r="L7" s="206"/>
      <c r="M7" s="206"/>
      <c r="N7" s="206"/>
    </row>
    <row r="8" spans="1:15" x14ac:dyDescent="0.25">
      <c r="A8" s="213" t="s">
        <v>298</v>
      </c>
      <c r="B8" s="213"/>
      <c r="C8" s="213"/>
      <c r="D8" s="213"/>
      <c r="E8" s="213"/>
      <c r="F8" s="17" t="s">
        <v>3</v>
      </c>
      <c r="G8" s="212" t="s">
        <v>4</v>
      </c>
      <c r="H8" s="212"/>
      <c r="I8" s="212" t="s">
        <v>5</v>
      </c>
      <c r="J8" s="212"/>
      <c r="K8" s="213" t="s">
        <v>6</v>
      </c>
      <c r="L8" s="213"/>
      <c r="M8" s="213"/>
      <c r="N8" s="213"/>
    </row>
    <row r="9" spans="1:15" x14ac:dyDescent="0.25">
      <c r="A9" s="214" t="s">
        <v>7</v>
      </c>
      <c r="B9" s="214" t="s">
        <v>8</v>
      </c>
      <c r="C9" s="214" t="s">
        <v>9</v>
      </c>
      <c r="D9" s="215" t="s">
        <v>10</v>
      </c>
      <c r="E9" s="216"/>
      <c r="F9" s="214" t="s">
        <v>11</v>
      </c>
      <c r="G9" s="212" t="s">
        <v>12</v>
      </c>
      <c r="H9" s="212"/>
      <c r="I9" s="212"/>
      <c r="J9" s="212"/>
      <c r="K9" s="212"/>
      <c r="L9" s="212"/>
      <c r="M9" s="212"/>
      <c r="N9" s="212"/>
    </row>
    <row r="10" spans="1:15" x14ac:dyDescent="0.25">
      <c r="A10" s="214"/>
      <c r="B10" s="214"/>
      <c r="C10" s="214"/>
      <c r="D10" s="217"/>
      <c r="E10" s="218"/>
      <c r="F10" s="214"/>
      <c r="G10" s="214" t="s">
        <v>13</v>
      </c>
      <c r="H10" s="214"/>
      <c r="I10" s="214" t="s">
        <v>14</v>
      </c>
      <c r="J10" s="214"/>
      <c r="K10" s="220" t="s">
        <v>15</v>
      </c>
      <c r="L10" s="220"/>
      <c r="M10" s="212" t="s">
        <v>16</v>
      </c>
      <c r="N10" s="212"/>
    </row>
    <row r="11" spans="1:15" x14ac:dyDescent="0.25">
      <c r="A11" s="214"/>
      <c r="B11" s="214"/>
      <c r="C11" s="214"/>
      <c r="D11" s="18" t="s">
        <v>25</v>
      </c>
      <c r="E11" s="18" t="s">
        <v>8</v>
      </c>
      <c r="F11" s="214"/>
      <c r="G11" s="17" t="s">
        <v>17</v>
      </c>
      <c r="H11" s="18" t="s">
        <v>18</v>
      </c>
      <c r="I11" s="18" t="s">
        <v>17</v>
      </c>
      <c r="J11" s="18" t="s">
        <v>18</v>
      </c>
      <c r="K11" s="18" t="s">
        <v>17</v>
      </c>
      <c r="L11" s="18" t="s">
        <v>18</v>
      </c>
      <c r="M11" s="18" t="s">
        <v>17</v>
      </c>
      <c r="N11" s="18" t="s">
        <v>18</v>
      </c>
    </row>
    <row r="12" spans="1:15" s="9" customFormat="1" x14ac:dyDescent="0.25">
      <c r="A12" s="47">
        <v>1</v>
      </c>
      <c r="B12" s="158" t="s">
        <v>86</v>
      </c>
      <c r="C12" s="50">
        <f>F12/D12</f>
        <v>240</v>
      </c>
      <c r="D12" s="159">
        <v>40</v>
      </c>
      <c r="E12" s="48"/>
      <c r="F12" s="88">
        <v>9600</v>
      </c>
      <c r="G12" s="48"/>
      <c r="H12" s="88"/>
      <c r="I12" s="48"/>
      <c r="J12" s="50"/>
      <c r="K12" s="48"/>
      <c r="L12" s="50"/>
      <c r="M12" s="48"/>
      <c r="N12" s="50"/>
      <c r="O12" s="118"/>
    </row>
    <row r="13" spans="1:15" s="9" customFormat="1" x14ac:dyDescent="0.25">
      <c r="A13" s="47">
        <v>2</v>
      </c>
      <c r="B13" s="158" t="s">
        <v>87</v>
      </c>
      <c r="C13" s="50">
        <f t="shared" ref="C13:C76" si="0">F13/D13</f>
        <v>250</v>
      </c>
      <c r="D13" s="159">
        <v>20</v>
      </c>
      <c r="E13" s="48"/>
      <c r="F13" s="88">
        <v>5000</v>
      </c>
      <c r="G13" s="48"/>
      <c r="H13" s="88"/>
      <c r="I13" s="48"/>
      <c r="J13" s="48"/>
      <c r="K13" s="48"/>
      <c r="L13" s="50"/>
      <c r="M13" s="48"/>
      <c r="N13" s="48"/>
      <c r="O13" s="118"/>
    </row>
    <row r="14" spans="1:15" s="9" customFormat="1" x14ac:dyDescent="0.25">
      <c r="A14" s="47">
        <v>3</v>
      </c>
      <c r="B14" s="158" t="s">
        <v>88</v>
      </c>
      <c r="C14" s="50">
        <f t="shared" si="0"/>
        <v>260</v>
      </c>
      <c r="D14" s="159">
        <v>40</v>
      </c>
      <c r="E14" s="48"/>
      <c r="F14" s="88">
        <v>10400</v>
      </c>
      <c r="G14" s="48"/>
      <c r="H14" s="88"/>
      <c r="I14" s="48"/>
      <c r="J14" s="50"/>
      <c r="K14" s="48"/>
      <c r="L14" s="50"/>
      <c r="M14" s="48"/>
      <c r="N14" s="50"/>
      <c r="O14" s="118"/>
    </row>
    <row r="15" spans="1:15" s="9" customFormat="1" x14ac:dyDescent="0.25">
      <c r="A15" s="47">
        <v>4</v>
      </c>
      <c r="B15" s="158" t="s">
        <v>89</v>
      </c>
      <c r="C15" s="50">
        <f t="shared" si="0"/>
        <v>250</v>
      </c>
      <c r="D15" s="159">
        <v>30</v>
      </c>
      <c r="E15" s="48"/>
      <c r="F15" s="88">
        <v>7500</v>
      </c>
      <c r="G15" s="48"/>
      <c r="H15" s="88"/>
      <c r="I15" s="48"/>
      <c r="J15" s="48"/>
      <c r="K15" s="48"/>
      <c r="L15" s="50"/>
      <c r="M15" s="48"/>
      <c r="N15" s="48"/>
      <c r="O15" s="118"/>
    </row>
    <row r="16" spans="1:15" s="9" customFormat="1" x14ac:dyDescent="0.25">
      <c r="A16" s="47">
        <v>5</v>
      </c>
      <c r="B16" s="158" t="s">
        <v>90</v>
      </c>
      <c r="C16" s="50">
        <f t="shared" si="0"/>
        <v>55</v>
      </c>
      <c r="D16" s="159">
        <v>2</v>
      </c>
      <c r="E16" s="48"/>
      <c r="F16" s="88">
        <v>110</v>
      </c>
      <c r="G16" s="48"/>
      <c r="H16" s="88"/>
      <c r="I16" s="48"/>
      <c r="J16" s="48"/>
      <c r="K16" s="48"/>
      <c r="L16" s="50"/>
      <c r="M16" s="48"/>
      <c r="N16" s="48"/>
      <c r="O16" s="118"/>
    </row>
    <row r="17" spans="1:15" s="9" customFormat="1" x14ac:dyDescent="0.25">
      <c r="A17" s="47">
        <v>6</v>
      </c>
      <c r="B17" s="158" t="s">
        <v>91</v>
      </c>
      <c r="C17" s="50">
        <f t="shared" si="0"/>
        <v>500</v>
      </c>
      <c r="D17" s="159">
        <v>2</v>
      </c>
      <c r="E17" s="48"/>
      <c r="F17" s="88">
        <v>1000</v>
      </c>
      <c r="G17" s="48"/>
      <c r="H17" s="88"/>
      <c r="I17" s="48"/>
      <c r="J17" s="48"/>
      <c r="K17" s="48"/>
      <c r="L17" s="48"/>
      <c r="M17" s="48"/>
      <c r="N17" s="48"/>
      <c r="O17" s="118"/>
    </row>
    <row r="18" spans="1:15" s="9" customFormat="1" x14ac:dyDescent="0.25">
      <c r="A18" s="47">
        <v>7</v>
      </c>
      <c r="B18" s="158" t="s">
        <v>92</v>
      </c>
      <c r="C18" s="50">
        <f t="shared" si="0"/>
        <v>260</v>
      </c>
      <c r="D18" s="159">
        <v>15</v>
      </c>
      <c r="E18" s="48"/>
      <c r="F18" s="88">
        <v>3900</v>
      </c>
      <c r="G18" s="48"/>
      <c r="H18" s="88"/>
      <c r="I18" s="48"/>
      <c r="J18" s="48"/>
      <c r="K18" s="48"/>
      <c r="L18" s="50"/>
      <c r="M18" s="48"/>
      <c r="N18" s="48"/>
      <c r="O18" s="118"/>
    </row>
    <row r="19" spans="1:15" s="9" customFormat="1" x14ac:dyDescent="0.25">
      <c r="A19" s="47">
        <v>8</v>
      </c>
      <c r="B19" s="158" t="s">
        <v>93</v>
      </c>
      <c r="C19" s="50">
        <f t="shared" si="0"/>
        <v>350</v>
      </c>
      <c r="D19" s="159">
        <v>2</v>
      </c>
      <c r="E19" s="48"/>
      <c r="F19" s="88">
        <v>700</v>
      </c>
      <c r="G19" s="48"/>
      <c r="H19" s="88"/>
      <c r="I19" s="48"/>
      <c r="J19" s="48"/>
      <c r="K19" s="48"/>
      <c r="L19" s="48"/>
      <c r="M19" s="48"/>
      <c r="N19" s="48"/>
      <c r="O19" s="118"/>
    </row>
    <row r="20" spans="1:15" s="9" customFormat="1" x14ac:dyDescent="0.25">
      <c r="A20" s="47">
        <v>9</v>
      </c>
      <c r="B20" s="158" t="s">
        <v>94</v>
      </c>
      <c r="C20" s="50">
        <f t="shared" si="0"/>
        <v>230</v>
      </c>
      <c r="D20" s="159">
        <v>20</v>
      </c>
      <c r="E20" s="48"/>
      <c r="F20" s="88">
        <v>4600</v>
      </c>
      <c r="G20" s="48"/>
      <c r="H20" s="88"/>
      <c r="I20" s="48"/>
      <c r="J20" s="50"/>
      <c r="K20" s="48"/>
      <c r="L20" s="50"/>
      <c r="M20" s="48"/>
      <c r="N20" s="48"/>
      <c r="O20" s="118"/>
    </row>
    <row r="21" spans="1:15" s="9" customFormat="1" x14ac:dyDescent="0.25">
      <c r="A21" s="47">
        <v>10</v>
      </c>
      <c r="B21" s="158" t="s">
        <v>385</v>
      </c>
      <c r="C21" s="50">
        <f t="shared" si="0"/>
        <v>15000</v>
      </c>
      <c r="D21" s="159">
        <v>1</v>
      </c>
      <c r="E21" s="48"/>
      <c r="F21" s="88">
        <v>15000</v>
      </c>
      <c r="G21" s="48"/>
      <c r="H21" s="88"/>
      <c r="I21" s="48"/>
      <c r="J21" s="50"/>
      <c r="K21" s="48"/>
      <c r="L21" s="50"/>
      <c r="M21" s="48"/>
      <c r="N21" s="48"/>
      <c r="O21" s="118"/>
    </row>
    <row r="22" spans="1:15" s="9" customFormat="1" x14ac:dyDescent="0.25">
      <c r="A22" s="47">
        <v>11</v>
      </c>
      <c r="B22" s="158" t="s">
        <v>95</v>
      </c>
      <c r="C22" s="50">
        <f t="shared" si="0"/>
        <v>975</v>
      </c>
      <c r="D22" s="159">
        <v>10</v>
      </c>
      <c r="E22" s="48"/>
      <c r="F22" s="88">
        <v>9750</v>
      </c>
      <c r="G22" s="48"/>
      <c r="H22" s="88"/>
      <c r="I22" s="48"/>
      <c r="J22" s="48"/>
      <c r="K22" s="48"/>
      <c r="L22" s="50"/>
      <c r="M22" s="48"/>
      <c r="N22" s="48"/>
      <c r="O22" s="118"/>
    </row>
    <row r="23" spans="1:15" s="9" customFormat="1" x14ac:dyDescent="0.25">
      <c r="A23" s="47">
        <v>12</v>
      </c>
      <c r="B23" s="158" t="s">
        <v>96</v>
      </c>
      <c r="C23" s="50">
        <f t="shared" si="0"/>
        <v>1593.75</v>
      </c>
      <c r="D23" s="159">
        <v>8</v>
      </c>
      <c r="E23" s="48"/>
      <c r="F23" s="88">
        <v>12750</v>
      </c>
      <c r="G23" s="48"/>
      <c r="H23" s="88"/>
      <c r="I23" s="48"/>
      <c r="J23" s="48"/>
      <c r="K23" s="48"/>
      <c r="L23" s="50"/>
      <c r="M23" s="48"/>
      <c r="N23" s="48"/>
      <c r="O23" s="118"/>
    </row>
    <row r="24" spans="1:15" s="9" customFormat="1" x14ac:dyDescent="0.25">
      <c r="A24" s="47">
        <v>13</v>
      </c>
      <c r="B24" s="158" t="s">
        <v>97</v>
      </c>
      <c r="C24" s="50">
        <f t="shared" si="0"/>
        <v>21</v>
      </c>
      <c r="D24" s="159">
        <v>25</v>
      </c>
      <c r="E24" s="48"/>
      <c r="F24" s="88">
        <v>525</v>
      </c>
      <c r="G24" s="48"/>
      <c r="H24" s="88"/>
      <c r="I24" s="48"/>
      <c r="J24" s="50"/>
      <c r="K24" s="48"/>
      <c r="L24" s="48"/>
      <c r="M24" s="48"/>
      <c r="N24" s="50"/>
      <c r="O24" s="118"/>
    </row>
    <row r="25" spans="1:15" s="9" customFormat="1" x14ac:dyDescent="0.25">
      <c r="A25" s="47">
        <v>14</v>
      </c>
      <c r="B25" s="158" t="s">
        <v>98</v>
      </c>
      <c r="C25" s="50">
        <f t="shared" si="0"/>
        <v>530</v>
      </c>
      <c r="D25" s="159">
        <v>5</v>
      </c>
      <c r="E25" s="48"/>
      <c r="F25" s="88">
        <v>2650</v>
      </c>
      <c r="G25" s="48"/>
      <c r="H25" s="88"/>
      <c r="I25" s="48"/>
      <c r="J25" s="48"/>
      <c r="K25" s="48"/>
      <c r="L25" s="50"/>
      <c r="M25" s="48"/>
      <c r="N25" s="48"/>
      <c r="O25" s="118"/>
    </row>
    <row r="26" spans="1:15" s="9" customFormat="1" x14ac:dyDescent="0.25">
      <c r="A26" s="47">
        <v>15</v>
      </c>
      <c r="B26" s="158" t="s">
        <v>99</v>
      </c>
      <c r="C26" s="50">
        <f t="shared" si="0"/>
        <v>530</v>
      </c>
      <c r="D26" s="159">
        <v>5</v>
      </c>
      <c r="E26" s="48"/>
      <c r="F26" s="88">
        <v>2650</v>
      </c>
      <c r="G26" s="48"/>
      <c r="H26" s="88"/>
      <c r="I26" s="48"/>
      <c r="J26" s="48"/>
      <c r="K26" s="48"/>
      <c r="L26" s="50"/>
      <c r="M26" s="48"/>
      <c r="N26" s="48"/>
      <c r="O26" s="118"/>
    </row>
    <row r="27" spans="1:15" s="9" customFormat="1" x14ac:dyDescent="0.25">
      <c r="A27" s="47">
        <v>16</v>
      </c>
      <c r="B27" s="158" t="s">
        <v>100</v>
      </c>
      <c r="C27" s="50">
        <f t="shared" si="0"/>
        <v>530</v>
      </c>
      <c r="D27" s="159">
        <v>5</v>
      </c>
      <c r="E27" s="48"/>
      <c r="F27" s="88">
        <v>2650</v>
      </c>
      <c r="G27" s="48"/>
      <c r="H27" s="88"/>
      <c r="I27" s="48"/>
      <c r="J27" s="48"/>
      <c r="K27" s="48"/>
      <c r="L27" s="50"/>
      <c r="M27" s="48"/>
      <c r="N27" s="48"/>
      <c r="O27" s="118"/>
    </row>
    <row r="28" spans="1:15" s="9" customFormat="1" x14ac:dyDescent="0.25">
      <c r="A28" s="47">
        <v>17</v>
      </c>
      <c r="B28" s="158" t="s">
        <v>101</v>
      </c>
      <c r="C28" s="50">
        <f t="shared" si="0"/>
        <v>530</v>
      </c>
      <c r="D28" s="159">
        <v>5</v>
      </c>
      <c r="E28" s="48"/>
      <c r="F28" s="88">
        <v>2650</v>
      </c>
      <c r="G28" s="48"/>
      <c r="H28" s="88"/>
      <c r="I28" s="48"/>
      <c r="J28" s="48"/>
      <c r="K28" s="48"/>
      <c r="L28" s="50"/>
      <c r="M28" s="48"/>
      <c r="N28" s="48"/>
      <c r="O28" s="118"/>
    </row>
    <row r="29" spans="1:15" s="9" customFormat="1" x14ac:dyDescent="0.25">
      <c r="A29" s="47">
        <v>18</v>
      </c>
      <c r="B29" s="158" t="s">
        <v>102</v>
      </c>
      <c r="C29" s="50">
        <f t="shared" si="0"/>
        <v>400</v>
      </c>
      <c r="D29" s="159">
        <v>4</v>
      </c>
      <c r="E29" s="48"/>
      <c r="F29" s="88">
        <v>1600</v>
      </c>
      <c r="G29" s="48"/>
      <c r="H29" s="88"/>
      <c r="I29" s="48"/>
      <c r="J29" s="48"/>
      <c r="K29" s="48"/>
      <c r="L29" s="50"/>
      <c r="M29" s="48"/>
      <c r="N29" s="48"/>
      <c r="O29" s="118"/>
    </row>
    <row r="30" spans="1:15" s="9" customFormat="1" x14ac:dyDescent="0.25">
      <c r="A30" s="47">
        <v>19</v>
      </c>
      <c r="B30" s="158" t="s">
        <v>103</v>
      </c>
      <c r="C30" s="50">
        <f t="shared" si="0"/>
        <v>250</v>
      </c>
      <c r="D30" s="159">
        <v>15</v>
      </c>
      <c r="E30" s="48"/>
      <c r="F30" s="88">
        <v>3750</v>
      </c>
      <c r="G30" s="48"/>
      <c r="H30" s="88"/>
      <c r="I30" s="48"/>
      <c r="J30" s="48"/>
      <c r="K30" s="48"/>
      <c r="L30" s="50"/>
      <c r="M30" s="48"/>
      <c r="N30" s="48"/>
      <c r="O30" s="118"/>
    </row>
    <row r="31" spans="1:15" s="9" customFormat="1" ht="25.5" x14ac:dyDescent="0.25">
      <c r="A31" s="47">
        <v>20</v>
      </c>
      <c r="B31" s="158" t="s">
        <v>104</v>
      </c>
      <c r="C31" s="50">
        <f t="shared" si="0"/>
        <v>300</v>
      </c>
      <c r="D31" s="159">
        <v>3</v>
      </c>
      <c r="E31" s="48"/>
      <c r="F31" s="88">
        <v>900</v>
      </c>
      <c r="G31" s="48"/>
      <c r="H31" s="88"/>
      <c r="I31" s="48"/>
      <c r="J31" s="48"/>
      <c r="K31" s="48"/>
      <c r="L31" s="50"/>
      <c r="M31" s="48"/>
      <c r="N31" s="48"/>
      <c r="O31" s="118"/>
    </row>
    <row r="32" spans="1:15" s="9" customFormat="1" x14ac:dyDescent="0.25">
      <c r="A32" s="47">
        <v>21</v>
      </c>
      <c r="B32" s="158" t="s">
        <v>105</v>
      </c>
      <c r="C32" s="50">
        <f t="shared" si="0"/>
        <v>4000</v>
      </c>
      <c r="D32" s="159">
        <v>3</v>
      </c>
      <c r="E32" s="48"/>
      <c r="F32" s="88">
        <v>12000</v>
      </c>
      <c r="G32" s="48"/>
      <c r="H32" s="88"/>
      <c r="I32" s="48"/>
      <c r="J32" s="48"/>
      <c r="K32" s="48"/>
      <c r="L32" s="50"/>
      <c r="M32" s="48"/>
      <c r="N32" s="48"/>
      <c r="O32" s="118"/>
    </row>
    <row r="33" spans="1:15" s="9" customFormat="1" x14ac:dyDescent="0.25">
      <c r="A33" s="47">
        <v>22</v>
      </c>
      <c r="B33" s="158" t="s">
        <v>106</v>
      </c>
      <c r="C33" s="50">
        <f t="shared" si="0"/>
        <v>750</v>
      </c>
      <c r="D33" s="159">
        <v>10</v>
      </c>
      <c r="E33" s="48"/>
      <c r="F33" s="88">
        <v>7500</v>
      </c>
      <c r="G33" s="48"/>
      <c r="H33" s="88"/>
      <c r="I33" s="48"/>
      <c r="J33" s="48"/>
      <c r="K33" s="48"/>
      <c r="L33" s="50"/>
      <c r="M33" s="48"/>
      <c r="N33" s="48"/>
      <c r="O33" s="118"/>
    </row>
    <row r="34" spans="1:15" s="9" customFormat="1" x14ac:dyDescent="0.25">
      <c r="A34" s="47">
        <v>23</v>
      </c>
      <c r="B34" s="158" t="s">
        <v>107</v>
      </c>
      <c r="C34" s="50">
        <f t="shared" si="0"/>
        <v>65</v>
      </c>
      <c r="D34" s="159">
        <v>40</v>
      </c>
      <c r="E34" s="48"/>
      <c r="F34" s="88">
        <v>2600</v>
      </c>
      <c r="G34" s="48"/>
      <c r="H34" s="88"/>
      <c r="I34" s="48"/>
      <c r="J34" s="48"/>
      <c r="K34" s="48"/>
      <c r="L34" s="50"/>
      <c r="M34" s="48"/>
      <c r="N34" s="48"/>
      <c r="O34" s="118"/>
    </row>
    <row r="35" spans="1:15" s="9" customFormat="1" x14ac:dyDescent="0.25">
      <c r="A35" s="47">
        <v>24</v>
      </c>
      <c r="B35" s="158" t="s">
        <v>108</v>
      </c>
      <c r="C35" s="50">
        <f t="shared" si="0"/>
        <v>55</v>
      </c>
      <c r="D35" s="159">
        <v>5</v>
      </c>
      <c r="E35" s="48"/>
      <c r="F35" s="88">
        <v>275</v>
      </c>
      <c r="G35" s="48"/>
      <c r="H35" s="88"/>
      <c r="I35" s="48"/>
      <c r="J35" s="48"/>
      <c r="K35" s="48"/>
      <c r="L35" s="50"/>
      <c r="M35" s="48"/>
      <c r="N35" s="48"/>
      <c r="O35" s="118"/>
    </row>
    <row r="36" spans="1:15" s="9" customFormat="1" x14ac:dyDescent="0.25">
      <c r="A36" s="47">
        <v>25</v>
      </c>
      <c r="B36" s="158" t="s">
        <v>109</v>
      </c>
      <c r="C36" s="50">
        <f t="shared" si="0"/>
        <v>7</v>
      </c>
      <c r="D36" s="159">
        <v>100</v>
      </c>
      <c r="E36" s="48"/>
      <c r="F36" s="88">
        <v>700</v>
      </c>
      <c r="G36" s="48"/>
      <c r="H36" s="88"/>
      <c r="I36" s="48"/>
      <c r="J36" s="48"/>
      <c r="K36" s="48"/>
      <c r="L36" s="50"/>
      <c r="M36" s="48"/>
      <c r="N36" s="48"/>
      <c r="O36" s="118"/>
    </row>
    <row r="37" spans="1:15" s="9" customFormat="1" x14ac:dyDescent="0.25">
      <c r="A37" s="47">
        <v>26</v>
      </c>
      <c r="B37" s="158" t="s">
        <v>110</v>
      </c>
      <c r="C37" s="50">
        <f t="shared" si="0"/>
        <v>6</v>
      </c>
      <c r="D37" s="159">
        <v>100</v>
      </c>
      <c r="E37" s="48"/>
      <c r="F37" s="88">
        <v>600</v>
      </c>
      <c r="G37" s="48"/>
      <c r="H37" s="88"/>
      <c r="I37" s="48"/>
      <c r="J37" s="48"/>
      <c r="K37" s="48"/>
      <c r="L37" s="50"/>
      <c r="M37" s="48"/>
      <c r="N37" s="48"/>
      <c r="O37" s="118"/>
    </row>
    <row r="38" spans="1:15" s="9" customFormat="1" x14ac:dyDescent="0.25">
      <c r="A38" s="47">
        <v>27</v>
      </c>
      <c r="B38" s="158" t="s">
        <v>111</v>
      </c>
      <c r="C38" s="50">
        <f t="shared" si="0"/>
        <v>18</v>
      </c>
      <c r="D38" s="159">
        <v>25</v>
      </c>
      <c r="E38" s="48"/>
      <c r="F38" s="88">
        <v>450</v>
      </c>
      <c r="G38" s="48"/>
      <c r="H38" s="88"/>
      <c r="I38" s="48"/>
      <c r="J38" s="48"/>
      <c r="K38" s="48"/>
      <c r="L38" s="50"/>
      <c r="M38" s="48"/>
      <c r="N38" s="48"/>
      <c r="O38" s="118"/>
    </row>
    <row r="39" spans="1:15" s="9" customFormat="1" x14ac:dyDescent="0.25">
      <c r="A39" s="47">
        <v>28</v>
      </c>
      <c r="B39" s="158" t="s">
        <v>112</v>
      </c>
      <c r="C39" s="50">
        <f t="shared" si="0"/>
        <v>35</v>
      </c>
      <c r="D39" s="159">
        <v>8</v>
      </c>
      <c r="E39" s="48"/>
      <c r="F39" s="88">
        <v>280</v>
      </c>
      <c r="G39" s="48"/>
      <c r="H39" s="88"/>
      <c r="I39" s="48"/>
      <c r="J39" s="48"/>
      <c r="K39" s="48"/>
      <c r="L39" s="50"/>
      <c r="M39" s="48"/>
      <c r="N39" s="48"/>
      <c r="O39" s="118"/>
    </row>
    <row r="40" spans="1:15" s="9" customFormat="1" x14ac:dyDescent="0.25">
      <c r="A40" s="47">
        <v>29</v>
      </c>
      <c r="B40" s="158" t="s">
        <v>113</v>
      </c>
      <c r="C40" s="50">
        <f t="shared" si="0"/>
        <v>60</v>
      </c>
      <c r="D40" s="159">
        <v>20</v>
      </c>
      <c r="E40" s="48"/>
      <c r="F40" s="88">
        <v>1200</v>
      </c>
      <c r="G40" s="48"/>
      <c r="H40" s="88"/>
      <c r="I40" s="48"/>
      <c r="J40" s="48"/>
      <c r="K40" s="48"/>
      <c r="L40" s="50"/>
      <c r="M40" s="48"/>
      <c r="N40" s="48"/>
      <c r="O40" s="118"/>
    </row>
    <row r="41" spans="1:15" s="9" customFormat="1" x14ac:dyDescent="0.25">
      <c r="A41" s="47">
        <v>30</v>
      </c>
      <c r="B41" s="158" t="s">
        <v>114</v>
      </c>
      <c r="C41" s="50">
        <f t="shared" si="0"/>
        <v>60</v>
      </c>
      <c r="D41" s="159">
        <v>2</v>
      </c>
      <c r="E41" s="48"/>
      <c r="F41" s="88">
        <v>120</v>
      </c>
      <c r="G41" s="48"/>
      <c r="H41" s="88"/>
      <c r="I41" s="48"/>
      <c r="J41" s="48"/>
      <c r="K41" s="48"/>
      <c r="L41" s="50"/>
      <c r="M41" s="48"/>
      <c r="N41" s="48"/>
      <c r="O41" s="118"/>
    </row>
    <row r="42" spans="1:15" s="9" customFormat="1" x14ac:dyDescent="0.25">
      <c r="A42" s="47">
        <v>31</v>
      </c>
      <c r="B42" s="158" t="s">
        <v>115</v>
      </c>
      <c r="C42" s="50">
        <f t="shared" si="0"/>
        <v>10</v>
      </c>
      <c r="D42" s="159">
        <v>50</v>
      </c>
      <c r="E42" s="48"/>
      <c r="F42" s="88">
        <v>500</v>
      </c>
      <c r="G42" s="48"/>
      <c r="H42" s="88"/>
      <c r="I42" s="48"/>
      <c r="J42" s="48"/>
      <c r="K42" s="48"/>
      <c r="L42" s="50"/>
      <c r="M42" s="48"/>
      <c r="N42" s="48"/>
      <c r="O42" s="118"/>
    </row>
    <row r="43" spans="1:15" s="9" customFormat="1" x14ac:dyDescent="0.25">
      <c r="A43" s="47">
        <v>32</v>
      </c>
      <c r="B43" s="158" t="s">
        <v>116</v>
      </c>
      <c r="C43" s="50">
        <f t="shared" si="0"/>
        <v>8</v>
      </c>
      <c r="D43" s="159">
        <v>50</v>
      </c>
      <c r="E43" s="48"/>
      <c r="F43" s="88">
        <v>400</v>
      </c>
      <c r="G43" s="48"/>
      <c r="H43" s="88"/>
      <c r="I43" s="48"/>
      <c r="J43" s="48"/>
      <c r="K43" s="48"/>
      <c r="L43" s="50"/>
      <c r="M43" s="48"/>
      <c r="N43" s="48"/>
      <c r="O43" s="118"/>
    </row>
    <row r="44" spans="1:15" s="9" customFormat="1" ht="25.5" x14ac:dyDescent="0.25">
      <c r="A44" s="47">
        <v>33</v>
      </c>
      <c r="B44" s="158" t="s">
        <v>117</v>
      </c>
      <c r="C44" s="50">
        <f t="shared" si="0"/>
        <v>750</v>
      </c>
      <c r="D44" s="159">
        <v>10</v>
      </c>
      <c r="E44" s="48"/>
      <c r="F44" s="88">
        <v>7500</v>
      </c>
      <c r="G44" s="48"/>
      <c r="H44" s="88"/>
      <c r="I44" s="48"/>
      <c r="J44" s="48"/>
      <c r="K44" s="48"/>
      <c r="L44" s="50"/>
      <c r="M44" s="48"/>
      <c r="N44" s="48"/>
      <c r="O44" s="118"/>
    </row>
    <row r="45" spans="1:15" s="9" customFormat="1" x14ac:dyDescent="0.25">
      <c r="A45" s="47">
        <v>34</v>
      </c>
      <c r="B45" s="158" t="s">
        <v>118</v>
      </c>
      <c r="C45" s="50">
        <f t="shared" si="0"/>
        <v>35</v>
      </c>
      <c r="D45" s="159">
        <v>100</v>
      </c>
      <c r="E45" s="48"/>
      <c r="F45" s="88">
        <v>3500</v>
      </c>
      <c r="G45" s="48"/>
      <c r="H45" s="88"/>
      <c r="I45" s="48"/>
      <c r="J45" s="48"/>
      <c r="K45" s="48"/>
      <c r="L45" s="50"/>
      <c r="M45" s="48"/>
      <c r="N45" s="48"/>
      <c r="O45" s="118"/>
    </row>
    <row r="46" spans="1:15" s="9" customFormat="1" x14ac:dyDescent="0.25">
      <c r="A46" s="47">
        <v>35</v>
      </c>
      <c r="B46" s="158" t="s">
        <v>119</v>
      </c>
      <c r="C46" s="50">
        <f t="shared" si="0"/>
        <v>35</v>
      </c>
      <c r="D46" s="159">
        <v>100</v>
      </c>
      <c r="E46" s="48"/>
      <c r="F46" s="88">
        <v>3500</v>
      </c>
      <c r="G46" s="48"/>
      <c r="H46" s="88"/>
      <c r="I46" s="48"/>
      <c r="J46" s="48"/>
      <c r="K46" s="48"/>
      <c r="L46" s="50"/>
      <c r="M46" s="48"/>
      <c r="N46" s="48"/>
      <c r="O46" s="118"/>
    </row>
    <row r="47" spans="1:15" s="9" customFormat="1" x14ac:dyDescent="0.25">
      <c r="A47" s="47">
        <v>36</v>
      </c>
      <c r="B47" s="158" t="s">
        <v>120</v>
      </c>
      <c r="C47" s="50">
        <f t="shared" si="0"/>
        <v>85</v>
      </c>
      <c r="D47" s="159">
        <v>10</v>
      </c>
      <c r="E47" s="48"/>
      <c r="F47" s="88">
        <v>850</v>
      </c>
      <c r="G47" s="48"/>
      <c r="H47" s="88"/>
      <c r="I47" s="48"/>
      <c r="J47" s="48"/>
      <c r="K47" s="48"/>
      <c r="L47" s="50"/>
      <c r="M47" s="48"/>
      <c r="N47" s="48"/>
      <c r="O47" s="118"/>
    </row>
    <row r="48" spans="1:15" s="9" customFormat="1" x14ac:dyDescent="0.25">
      <c r="A48" s="47">
        <v>37</v>
      </c>
      <c r="B48" s="158" t="s">
        <v>121</v>
      </c>
      <c r="C48" s="50">
        <f t="shared" si="0"/>
        <v>55</v>
      </c>
      <c r="D48" s="159">
        <v>3</v>
      </c>
      <c r="E48" s="48"/>
      <c r="F48" s="88">
        <v>165</v>
      </c>
      <c r="G48" s="48"/>
      <c r="H48" s="88"/>
      <c r="I48" s="48"/>
      <c r="J48" s="48"/>
      <c r="K48" s="48"/>
      <c r="L48" s="50"/>
      <c r="M48" s="48"/>
      <c r="N48" s="48"/>
      <c r="O48" s="118"/>
    </row>
    <row r="49" spans="1:15" s="9" customFormat="1" x14ac:dyDescent="0.25">
      <c r="A49" s="47">
        <v>38</v>
      </c>
      <c r="B49" s="158" t="s">
        <v>122</v>
      </c>
      <c r="C49" s="50">
        <f t="shared" si="0"/>
        <v>300</v>
      </c>
      <c r="D49" s="159">
        <v>2</v>
      </c>
      <c r="E49" s="48"/>
      <c r="F49" s="88">
        <v>600</v>
      </c>
      <c r="G49" s="48"/>
      <c r="H49" s="88"/>
      <c r="I49" s="48"/>
      <c r="J49" s="48"/>
      <c r="K49" s="48"/>
      <c r="L49" s="50"/>
      <c r="M49" s="48"/>
      <c r="N49" s="48"/>
      <c r="O49" s="118"/>
    </row>
    <row r="50" spans="1:15" s="9" customFormat="1" x14ac:dyDescent="0.25">
      <c r="A50" s="47">
        <v>39</v>
      </c>
      <c r="B50" s="158" t="s">
        <v>123</v>
      </c>
      <c r="C50" s="50">
        <f t="shared" si="0"/>
        <v>120</v>
      </c>
      <c r="D50" s="159">
        <v>2</v>
      </c>
      <c r="E50" s="48"/>
      <c r="F50" s="88">
        <v>240</v>
      </c>
      <c r="G50" s="48"/>
      <c r="H50" s="88"/>
      <c r="I50" s="48"/>
      <c r="J50" s="48"/>
      <c r="K50" s="48"/>
      <c r="L50" s="50"/>
      <c r="M50" s="48"/>
      <c r="N50" s="48"/>
      <c r="O50" s="118"/>
    </row>
    <row r="51" spans="1:15" s="9" customFormat="1" x14ac:dyDescent="0.25">
      <c r="A51" s="47">
        <v>40</v>
      </c>
      <c r="B51" s="158" t="s">
        <v>124</v>
      </c>
      <c r="C51" s="50">
        <f t="shared" si="0"/>
        <v>5</v>
      </c>
      <c r="D51" s="159">
        <v>100</v>
      </c>
      <c r="E51" s="48"/>
      <c r="F51" s="88">
        <v>500</v>
      </c>
      <c r="G51" s="48"/>
      <c r="H51" s="88"/>
      <c r="I51" s="48"/>
      <c r="J51" s="48"/>
      <c r="K51" s="48"/>
      <c r="L51" s="50"/>
      <c r="M51" s="48"/>
      <c r="N51" s="48"/>
      <c r="O51" s="118"/>
    </row>
    <row r="52" spans="1:15" s="9" customFormat="1" x14ac:dyDescent="0.25">
      <c r="A52" s="47">
        <v>41</v>
      </c>
      <c r="B52" s="158" t="s">
        <v>125</v>
      </c>
      <c r="C52" s="50">
        <f t="shared" si="0"/>
        <v>7</v>
      </c>
      <c r="D52" s="159">
        <v>100</v>
      </c>
      <c r="E52" s="48"/>
      <c r="F52" s="88">
        <v>700</v>
      </c>
      <c r="G52" s="48"/>
      <c r="H52" s="88"/>
      <c r="I52" s="48"/>
      <c r="J52" s="48"/>
      <c r="K52" s="48"/>
      <c r="L52" s="50"/>
      <c r="M52" s="48"/>
      <c r="N52" s="48"/>
      <c r="O52" s="118"/>
    </row>
    <row r="53" spans="1:15" s="9" customFormat="1" x14ac:dyDescent="0.25">
      <c r="A53" s="47">
        <v>42</v>
      </c>
      <c r="B53" s="158" t="s">
        <v>126</v>
      </c>
      <c r="C53" s="50">
        <f t="shared" si="0"/>
        <v>85</v>
      </c>
      <c r="D53" s="159">
        <v>8</v>
      </c>
      <c r="E53" s="48"/>
      <c r="F53" s="88">
        <v>680</v>
      </c>
      <c r="G53" s="48"/>
      <c r="H53" s="88"/>
      <c r="I53" s="48"/>
      <c r="J53" s="48"/>
      <c r="K53" s="48"/>
      <c r="L53" s="50"/>
      <c r="M53" s="48"/>
      <c r="N53" s="48"/>
      <c r="O53" s="118"/>
    </row>
    <row r="54" spans="1:15" s="9" customFormat="1" x14ac:dyDescent="0.25">
      <c r="A54" s="47">
        <v>43</v>
      </c>
      <c r="B54" s="158" t="s">
        <v>127</v>
      </c>
      <c r="C54" s="50">
        <f t="shared" si="0"/>
        <v>170</v>
      </c>
      <c r="D54" s="159">
        <v>8</v>
      </c>
      <c r="E54" s="48"/>
      <c r="F54" s="88">
        <v>1360</v>
      </c>
      <c r="G54" s="48"/>
      <c r="H54" s="88"/>
      <c r="I54" s="48"/>
      <c r="J54" s="48"/>
      <c r="K54" s="48"/>
      <c r="L54" s="50"/>
      <c r="M54" s="48"/>
      <c r="N54" s="48"/>
      <c r="O54" s="118"/>
    </row>
    <row r="55" spans="1:15" s="9" customFormat="1" x14ac:dyDescent="0.25">
      <c r="A55" s="47">
        <v>44</v>
      </c>
      <c r="B55" s="158" t="s">
        <v>128</v>
      </c>
      <c r="C55" s="50">
        <f t="shared" si="0"/>
        <v>180</v>
      </c>
      <c r="D55" s="159">
        <v>10</v>
      </c>
      <c r="E55" s="48"/>
      <c r="F55" s="88">
        <v>1800</v>
      </c>
      <c r="G55" s="48"/>
      <c r="H55" s="88"/>
      <c r="I55" s="48"/>
      <c r="J55" s="48"/>
      <c r="K55" s="48"/>
      <c r="L55" s="50"/>
      <c r="M55" s="48"/>
      <c r="N55" s="48"/>
      <c r="O55" s="118"/>
    </row>
    <row r="56" spans="1:15" s="9" customFormat="1" x14ac:dyDescent="0.25">
      <c r="A56" s="47">
        <v>45</v>
      </c>
      <c r="B56" s="158" t="s">
        <v>129</v>
      </c>
      <c r="C56" s="50">
        <f t="shared" si="0"/>
        <v>112</v>
      </c>
      <c r="D56" s="159">
        <v>5</v>
      </c>
      <c r="E56" s="48"/>
      <c r="F56" s="88">
        <v>560</v>
      </c>
      <c r="G56" s="48"/>
      <c r="H56" s="88"/>
      <c r="I56" s="48"/>
      <c r="J56" s="48"/>
      <c r="K56" s="48"/>
      <c r="L56" s="50"/>
      <c r="M56" s="48"/>
      <c r="N56" s="48"/>
      <c r="O56" s="118"/>
    </row>
    <row r="57" spans="1:15" s="9" customFormat="1" x14ac:dyDescent="0.25">
      <c r="A57" s="47">
        <v>46</v>
      </c>
      <c r="B57" s="158" t="s">
        <v>130</v>
      </c>
      <c r="C57" s="50">
        <f t="shared" si="0"/>
        <v>20</v>
      </c>
      <c r="D57" s="159">
        <v>6</v>
      </c>
      <c r="E57" s="48"/>
      <c r="F57" s="88">
        <v>120</v>
      </c>
      <c r="G57" s="48"/>
      <c r="H57" s="88"/>
      <c r="I57" s="48"/>
      <c r="J57" s="48"/>
      <c r="K57" s="48"/>
      <c r="L57" s="50"/>
      <c r="M57" s="48"/>
      <c r="N57" s="48"/>
      <c r="O57" s="118"/>
    </row>
    <row r="58" spans="1:15" s="9" customFormat="1" x14ac:dyDescent="0.25">
      <c r="A58" s="47">
        <v>47</v>
      </c>
      <c r="B58" s="158" t="s">
        <v>131</v>
      </c>
      <c r="C58" s="50">
        <f t="shared" si="0"/>
        <v>200</v>
      </c>
      <c r="D58" s="159">
        <v>4</v>
      </c>
      <c r="E58" s="48"/>
      <c r="F58" s="88">
        <v>800</v>
      </c>
      <c r="G58" s="48"/>
      <c r="H58" s="88"/>
      <c r="I58" s="48"/>
      <c r="J58" s="48"/>
      <c r="K58" s="48"/>
      <c r="L58" s="48"/>
      <c r="M58" s="48"/>
      <c r="N58" s="48"/>
      <c r="O58" s="118"/>
    </row>
    <row r="59" spans="1:15" s="9" customFormat="1" x14ac:dyDescent="0.25">
      <c r="A59" s="47">
        <v>48</v>
      </c>
      <c r="B59" s="158" t="s">
        <v>132</v>
      </c>
      <c r="C59" s="50">
        <f t="shared" si="0"/>
        <v>20</v>
      </c>
      <c r="D59" s="159">
        <v>3</v>
      </c>
      <c r="E59" s="48"/>
      <c r="F59" s="88">
        <v>60</v>
      </c>
      <c r="G59" s="48"/>
      <c r="H59" s="88"/>
      <c r="I59" s="48"/>
      <c r="J59" s="48"/>
      <c r="K59" s="48"/>
      <c r="L59" s="50"/>
      <c r="M59" s="48"/>
      <c r="N59" s="48"/>
      <c r="O59" s="118"/>
    </row>
    <row r="60" spans="1:15" s="9" customFormat="1" x14ac:dyDescent="0.25">
      <c r="A60" s="47">
        <v>49</v>
      </c>
      <c r="B60" s="158" t="s">
        <v>133</v>
      </c>
      <c r="C60" s="50">
        <f t="shared" si="0"/>
        <v>804</v>
      </c>
      <c r="D60" s="159">
        <v>8</v>
      </c>
      <c r="E60" s="48"/>
      <c r="F60" s="88">
        <v>6432</v>
      </c>
      <c r="G60" s="48"/>
      <c r="H60" s="88"/>
      <c r="I60" s="48"/>
      <c r="J60" s="48"/>
      <c r="K60" s="48"/>
      <c r="L60" s="50"/>
      <c r="M60" s="48"/>
      <c r="N60" s="48"/>
      <c r="O60" s="118"/>
    </row>
    <row r="61" spans="1:15" s="9" customFormat="1" x14ac:dyDescent="0.25">
      <c r="A61" s="47">
        <v>50</v>
      </c>
      <c r="B61" s="158" t="s">
        <v>134</v>
      </c>
      <c r="C61" s="50">
        <f t="shared" si="0"/>
        <v>100</v>
      </c>
      <c r="D61" s="159">
        <v>3</v>
      </c>
      <c r="E61" s="48"/>
      <c r="F61" s="88">
        <v>300</v>
      </c>
      <c r="G61" s="48"/>
      <c r="H61" s="88"/>
      <c r="I61" s="48"/>
      <c r="J61" s="48"/>
      <c r="K61" s="48"/>
      <c r="L61" s="50"/>
      <c r="M61" s="48"/>
      <c r="N61" s="48"/>
      <c r="O61" s="118"/>
    </row>
    <row r="62" spans="1:15" s="9" customFormat="1" x14ac:dyDescent="0.25">
      <c r="A62" s="47">
        <v>51</v>
      </c>
      <c r="B62" s="158" t="s">
        <v>386</v>
      </c>
      <c r="C62" s="50">
        <f t="shared" si="0"/>
        <v>60</v>
      </c>
      <c r="D62" s="159">
        <v>2</v>
      </c>
      <c r="E62" s="48"/>
      <c r="F62" s="88">
        <v>120</v>
      </c>
      <c r="G62" s="48"/>
      <c r="H62" s="88"/>
      <c r="I62" s="48"/>
      <c r="J62" s="48"/>
      <c r="K62" s="48"/>
      <c r="L62" s="50"/>
      <c r="M62" s="48"/>
      <c r="N62" s="48"/>
      <c r="O62" s="118"/>
    </row>
    <row r="63" spans="1:15" s="9" customFormat="1" x14ac:dyDescent="0.25">
      <c r="A63" s="47">
        <v>52</v>
      </c>
      <c r="B63" s="158" t="s">
        <v>135</v>
      </c>
      <c r="C63" s="50">
        <f t="shared" si="0"/>
        <v>400</v>
      </c>
      <c r="D63" s="159">
        <v>2</v>
      </c>
      <c r="E63" s="48"/>
      <c r="F63" s="88">
        <v>800</v>
      </c>
      <c r="G63" s="48"/>
      <c r="H63" s="88"/>
      <c r="I63" s="48"/>
      <c r="J63" s="48"/>
      <c r="K63" s="48"/>
      <c r="L63" s="50"/>
      <c r="M63" s="48"/>
      <c r="N63" s="48"/>
      <c r="O63" s="118"/>
    </row>
    <row r="64" spans="1:15" s="9" customFormat="1" x14ac:dyDescent="0.25">
      <c r="A64" s="47">
        <v>53</v>
      </c>
      <c r="B64" s="158" t="s">
        <v>136</v>
      </c>
      <c r="C64" s="50">
        <f t="shared" si="0"/>
        <v>3000</v>
      </c>
      <c r="D64" s="159">
        <v>1</v>
      </c>
      <c r="E64" s="48"/>
      <c r="F64" s="88">
        <v>3000</v>
      </c>
      <c r="G64" s="48"/>
      <c r="H64" s="88"/>
      <c r="I64" s="48"/>
      <c r="J64" s="48"/>
      <c r="K64" s="48"/>
      <c r="L64" s="50"/>
      <c r="M64" s="48"/>
      <c r="N64" s="48"/>
      <c r="O64" s="118"/>
    </row>
    <row r="65" spans="1:15" s="9" customFormat="1" x14ac:dyDescent="0.25">
      <c r="A65" s="47">
        <v>54</v>
      </c>
      <c r="B65" s="158" t="s">
        <v>387</v>
      </c>
      <c r="C65" s="50">
        <f t="shared" si="0"/>
        <v>3000</v>
      </c>
      <c r="D65" s="159">
        <v>1</v>
      </c>
      <c r="E65" s="48"/>
      <c r="F65" s="88">
        <v>3000</v>
      </c>
      <c r="G65" s="48"/>
      <c r="H65" s="88"/>
      <c r="I65" s="48"/>
      <c r="J65" s="48"/>
      <c r="K65" s="48"/>
      <c r="L65" s="50"/>
      <c r="M65" s="48"/>
      <c r="N65" s="48"/>
      <c r="O65" s="118"/>
    </row>
    <row r="66" spans="1:15" s="9" customFormat="1" x14ac:dyDescent="0.25">
      <c r="A66" s="47">
        <v>55</v>
      </c>
      <c r="B66" s="158" t="s">
        <v>137</v>
      </c>
      <c r="C66" s="50">
        <f t="shared" si="0"/>
        <v>1000</v>
      </c>
      <c r="D66" s="159">
        <v>2</v>
      </c>
      <c r="E66" s="48"/>
      <c r="F66" s="88">
        <v>2000</v>
      </c>
      <c r="G66" s="48"/>
      <c r="H66" s="88"/>
      <c r="I66" s="48"/>
      <c r="J66" s="48"/>
      <c r="K66" s="48"/>
      <c r="L66" s="50"/>
      <c r="M66" s="48"/>
      <c r="N66" s="48"/>
      <c r="O66" s="118"/>
    </row>
    <row r="67" spans="1:15" s="9" customFormat="1" x14ac:dyDescent="0.25">
      <c r="A67" s="47">
        <v>56</v>
      </c>
      <c r="B67" s="158" t="s">
        <v>138</v>
      </c>
      <c r="C67" s="50">
        <f t="shared" si="0"/>
        <v>700</v>
      </c>
      <c r="D67" s="159">
        <v>4</v>
      </c>
      <c r="E67" s="48"/>
      <c r="F67" s="88">
        <v>2800</v>
      </c>
      <c r="G67" s="48"/>
      <c r="H67" s="88"/>
      <c r="I67" s="48"/>
      <c r="J67" s="48"/>
      <c r="K67" s="48"/>
      <c r="L67" s="50"/>
      <c r="M67" s="48"/>
      <c r="N67" s="48"/>
      <c r="O67" s="118"/>
    </row>
    <row r="68" spans="1:15" s="9" customFormat="1" x14ac:dyDescent="0.25">
      <c r="A68" s="47">
        <v>57</v>
      </c>
      <c r="B68" s="158" t="s">
        <v>139</v>
      </c>
      <c r="C68" s="50">
        <f t="shared" si="0"/>
        <v>60</v>
      </c>
      <c r="D68" s="159">
        <v>10</v>
      </c>
      <c r="E68" s="48"/>
      <c r="F68" s="88">
        <v>600</v>
      </c>
      <c r="G68" s="48"/>
      <c r="H68" s="88"/>
      <c r="I68" s="48"/>
      <c r="J68" s="48"/>
      <c r="K68" s="48"/>
      <c r="L68" s="50"/>
      <c r="M68" s="48"/>
      <c r="N68" s="48"/>
      <c r="O68" s="118"/>
    </row>
    <row r="69" spans="1:15" s="9" customFormat="1" x14ac:dyDescent="0.25">
      <c r="A69" s="47">
        <v>58</v>
      </c>
      <c r="B69" s="158" t="s">
        <v>140</v>
      </c>
      <c r="C69" s="50">
        <f t="shared" si="0"/>
        <v>60</v>
      </c>
      <c r="D69" s="159">
        <v>15</v>
      </c>
      <c r="E69" s="48"/>
      <c r="F69" s="88">
        <v>900</v>
      </c>
      <c r="G69" s="48"/>
      <c r="H69" s="88"/>
      <c r="I69" s="48"/>
      <c r="J69" s="48"/>
      <c r="K69" s="48"/>
      <c r="L69" s="50"/>
      <c r="M69" s="48"/>
      <c r="N69" s="48"/>
      <c r="O69" s="118"/>
    </row>
    <row r="70" spans="1:15" s="9" customFormat="1" ht="25.5" x14ac:dyDescent="0.25">
      <c r="A70" s="47">
        <v>59</v>
      </c>
      <c r="B70" s="158" t="s">
        <v>141</v>
      </c>
      <c r="C70" s="50">
        <f t="shared" si="0"/>
        <v>97</v>
      </c>
      <c r="D70" s="159">
        <v>50</v>
      </c>
      <c r="E70" s="48"/>
      <c r="F70" s="88">
        <v>4850</v>
      </c>
      <c r="G70" s="48"/>
      <c r="H70" s="88"/>
      <c r="I70" s="48"/>
      <c r="J70" s="48"/>
      <c r="K70" s="48"/>
      <c r="L70" s="50"/>
      <c r="M70" s="48"/>
      <c r="N70" s="48"/>
      <c r="O70" s="118"/>
    </row>
    <row r="71" spans="1:15" s="9" customFormat="1" x14ac:dyDescent="0.25">
      <c r="A71" s="47">
        <v>60</v>
      </c>
      <c r="B71" s="158" t="s">
        <v>142</v>
      </c>
      <c r="C71" s="50">
        <f t="shared" si="0"/>
        <v>385</v>
      </c>
      <c r="D71" s="159">
        <v>1</v>
      </c>
      <c r="E71" s="48"/>
      <c r="F71" s="88">
        <v>385</v>
      </c>
      <c r="G71" s="48"/>
      <c r="H71" s="88"/>
      <c r="I71" s="48"/>
      <c r="J71" s="48"/>
      <c r="K71" s="48"/>
      <c r="L71" s="50"/>
      <c r="M71" s="48"/>
      <c r="N71" s="48"/>
      <c r="O71" s="118"/>
    </row>
    <row r="72" spans="1:15" s="9" customFormat="1" x14ac:dyDescent="0.25">
      <c r="A72" s="47">
        <v>61</v>
      </c>
      <c r="B72" s="158" t="s">
        <v>143</v>
      </c>
      <c r="C72" s="50">
        <f t="shared" si="0"/>
        <v>135</v>
      </c>
      <c r="D72" s="159">
        <v>40</v>
      </c>
      <c r="E72" s="48"/>
      <c r="F72" s="88">
        <v>5400</v>
      </c>
      <c r="G72" s="48"/>
      <c r="H72" s="88"/>
      <c r="I72" s="48"/>
      <c r="J72" s="48"/>
      <c r="K72" s="48"/>
      <c r="L72" s="48"/>
      <c r="M72" s="48"/>
      <c r="N72" s="48"/>
      <c r="O72" s="118"/>
    </row>
    <row r="73" spans="1:15" s="9" customFormat="1" x14ac:dyDescent="0.25">
      <c r="A73" s="47">
        <v>62</v>
      </c>
      <c r="B73" s="158" t="s">
        <v>144</v>
      </c>
      <c r="C73" s="50">
        <f t="shared" si="0"/>
        <v>95</v>
      </c>
      <c r="D73" s="159">
        <v>10</v>
      </c>
      <c r="E73" s="48"/>
      <c r="F73" s="88">
        <v>950</v>
      </c>
      <c r="G73" s="48"/>
      <c r="H73" s="88"/>
      <c r="I73" s="48"/>
      <c r="J73" s="48"/>
      <c r="K73" s="48"/>
      <c r="L73" s="50"/>
      <c r="M73" s="48"/>
      <c r="N73" s="48"/>
      <c r="O73" s="118"/>
    </row>
    <row r="74" spans="1:15" s="9" customFormat="1" x14ac:dyDescent="0.25">
      <c r="A74" s="47">
        <v>63</v>
      </c>
      <c r="B74" s="158" t="s">
        <v>145</v>
      </c>
      <c r="C74" s="50">
        <f t="shared" si="0"/>
        <v>124</v>
      </c>
      <c r="D74" s="159">
        <v>20</v>
      </c>
      <c r="E74" s="48"/>
      <c r="F74" s="88">
        <v>2480</v>
      </c>
      <c r="G74" s="48"/>
      <c r="H74" s="88"/>
      <c r="I74" s="48"/>
      <c r="J74" s="48"/>
      <c r="K74" s="48"/>
      <c r="L74" s="48"/>
      <c r="M74" s="48"/>
      <c r="N74" s="48"/>
      <c r="O74" s="118"/>
    </row>
    <row r="75" spans="1:15" s="9" customFormat="1" x14ac:dyDescent="0.25">
      <c r="A75" s="47">
        <v>64</v>
      </c>
      <c r="B75" s="158" t="s">
        <v>146</v>
      </c>
      <c r="C75" s="50">
        <f t="shared" si="0"/>
        <v>480</v>
      </c>
      <c r="D75" s="159">
        <v>4</v>
      </c>
      <c r="E75" s="48"/>
      <c r="F75" s="88">
        <v>1920</v>
      </c>
      <c r="G75" s="48"/>
      <c r="H75" s="88"/>
      <c r="I75" s="48"/>
      <c r="J75" s="48"/>
      <c r="K75" s="48"/>
      <c r="L75" s="48"/>
      <c r="M75" s="48"/>
      <c r="N75" s="48"/>
      <c r="O75" s="118"/>
    </row>
    <row r="76" spans="1:15" s="9" customFormat="1" x14ac:dyDescent="0.25">
      <c r="A76" s="47">
        <v>65</v>
      </c>
      <c r="B76" s="158" t="s">
        <v>147</v>
      </c>
      <c r="C76" s="50">
        <f t="shared" si="0"/>
        <v>150</v>
      </c>
      <c r="D76" s="159">
        <v>25</v>
      </c>
      <c r="E76" s="48"/>
      <c r="F76" s="88">
        <v>3750</v>
      </c>
      <c r="G76" s="48"/>
      <c r="H76" s="88"/>
      <c r="I76" s="48"/>
      <c r="J76" s="48"/>
      <c r="K76" s="48"/>
      <c r="L76" s="50"/>
      <c r="M76" s="48"/>
      <c r="N76" s="48"/>
      <c r="O76" s="118"/>
    </row>
    <row r="77" spans="1:15" s="9" customFormat="1" x14ac:dyDescent="0.25">
      <c r="A77" s="47">
        <v>66</v>
      </c>
      <c r="B77" s="158" t="s">
        <v>388</v>
      </c>
      <c r="C77" s="50">
        <f t="shared" ref="C77:C106" si="1">F77/D77</f>
        <v>50</v>
      </c>
      <c r="D77" s="159">
        <v>12</v>
      </c>
      <c r="E77" s="48"/>
      <c r="F77" s="88">
        <v>600</v>
      </c>
      <c r="G77" s="48"/>
      <c r="H77" s="88"/>
      <c r="I77" s="48"/>
      <c r="J77" s="48"/>
      <c r="K77" s="48"/>
      <c r="L77" s="50"/>
      <c r="M77" s="48"/>
      <c r="N77" s="48"/>
      <c r="O77" s="118"/>
    </row>
    <row r="78" spans="1:15" s="9" customFormat="1" x14ac:dyDescent="0.25">
      <c r="A78" s="47">
        <v>67</v>
      </c>
      <c r="B78" s="158" t="s">
        <v>389</v>
      </c>
      <c r="C78" s="50">
        <f t="shared" si="1"/>
        <v>700</v>
      </c>
      <c r="D78" s="159">
        <v>5</v>
      </c>
      <c r="E78" s="48"/>
      <c r="F78" s="88">
        <v>3500</v>
      </c>
      <c r="G78" s="48"/>
      <c r="H78" s="88"/>
      <c r="I78" s="48"/>
      <c r="J78" s="48"/>
      <c r="K78" s="48"/>
      <c r="L78" s="48"/>
      <c r="M78" s="48"/>
      <c r="N78" s="48"/>
      <c r="O78" s="118"/>
    </row>
    <row r="79" spans="1:15" s="9" customFormat="1" x14ac:dyDescent="0.25">
      <c r="A79" s="47">
        <v>68</v>
      </c>
      <c r="B79" s="158" t="s">
        <v>148</v>
      </c>
      <c r="C79" s="50">
        <f t="shared" si="1"/>
        <v>137.5</v>
      </c>
      <c r="D79" s="159">
        <v>40</v>
      </c>
      <c r="E79" s="48"/>
      <c r="F79" s="88">
        <v>5500</v>
      </c>
      <c r="G79" s="48"/>
      <c r="H79" s="88"/>
      <c r="I79" s="48"/>
      <c r="J79" s="48"/>
      <c r="K79" s="48"/>
      <c r="L79" s="48"/>
      <c r="M79" s="48"/>
      <c r="N79" s="48"/>
      <c r="O79" s="118"/>
    </row>
    <row r="80" spans="1:15" s="9" customFormat="1" x14ac:dyDescent="0.25">
      <c r="A80" s="47">
        <v>69</v>
      </c>
      <c r="B80" s="158" t="s">
        <v>149</v>
      </c>
      <c r="C80" s="50">
        <f t="shared" si="1"/>
        <v>125</v>
      </c>
      <c r="D80" s="159">
        <v>2</v>
      </c>
      <c r="E80" s="48"/>
      <c r="F80" s="88">
        <v>250</v>
      </c>
      <c r="G80" s="48"/>
      <c r="H80" s="88"/>
      <c r="I80" s="48"/>
      <c r="J80" s="48"/>
      <c r="K80" s="48"/>
      <c r="L80" s="48"/>
      <c r="M80" s="48"/>
      <c r="N80" s="48"/>
      <c r="O80" s="118"/>
    </row>
    <row r="81" spans="1:15" s="9" customFormat="1" x14ac:dyDescent="0.25">
      <c r="A81" s="47">
        <v>70</v>
      </c>
      <c r="B81" s="158" t="s">
        <v>150</v>
      </c>
      <c r="C81" s="50">
        <f t="shared" si="1"/>
        <v>50</v>
      </c>
      <c r="D81" s="159">
        <v>5</v>
      </c>
      <c r="E81" s="48"/>
      <c r="F81" s="88">
        <v>250</v>
      </c>
      <c r="G81" s="48"/>
      <c r="H81" s="88"/>
      <c r="I81" s="48"/>
      <c r="J81" s="48"/>
      <c r="K81" s="48"/>
      <c r="L81" s="48"/>
      <c r="M81" s="48"/>
      <c r="N81" s="50"/>
      <c r="O81" s="118"/>
    </row>
    <row r="82" spans="1:15" s="9" customFormat="1" ht="25.5" x14ac:dyDescent="0.25">
      <c r="A82" s="47">
        <v>71</v>
      </c>
      <c r="B82" s="158" t="s">
        <v>151</v>
      </c>
      <c r="C82" s="50">
        <f t="shared" si="1"/>
        <v>325</v>
      </c>
      <c r="D82" s="159">
        <v>45</v>
      </c>
      <c r="E82" s="48"/>
      <c r="F82" s="88">
        <v>14625</v>
      </c>
      <c r="G82" s="48"/>
      <c r="H82" s="88"/>
      <c r="I82" s="48"/>
      <c r="J82" s="48"/>
      <c r="K82" s="48"/>
      <c r="L82" s="50"/>
      <c r="M82" s="48"/>
      <c r="N82" s="48"/>
      <c r="O82" s="118"/>
    </row>
    <row r="83" spans="1:15" s="9" customFormat="1" x14ac:dyDescent="0.25">
      <c r="A83" s="47">
        <v>72</v>
      </c>
      <c r="B83" s="158" t="s">
        <v>152</v>
      </c>
      <c r="C83" s="50">
        <f t="shared" si="1"/>
        <v>75</v>
      </c>
      <c r="D83" s="159">
        <v>40</v>
      </c>
      <c r="E83" s="48"/>
      <c r="F83" s="88">
        <v>3000</v>
      </c>
      <c r="G83" s="48"/>
      <c r="H83" s="88"/>
      <c r="I83" s="48"/>
      <c r="J83" s="48"/>
      <c r="K83" s="48"/>
      <c r="L83" s="48"/>
      <c r="M83" s="48"/>
      <c r="N83" s="48"/>
      <c r="O83" s="118"/>
    </row>
    <row r="84" spans="1:15" s="9" customFormat="1" x14ac:dyDescent="0.25">
      <c r="A84" s="47">
        <v>73</v>
      </c>
      <c r="B84" s="158" t="s">
        <v>153</v>
      </c>
      <c r="C84" s="50">
        <f t="shared" si="1"/>
        <v>116.47</v>
      </c>
      <c r="D84" s="159">
        <v>1</v>
      </c>
      <c r="E84" s="48"/>
      <c r="F84" s="88">
        <v>116.47</v>
      </c>
      <c r="G84" s="48"/>
      <c r="H84" s="88"/>
      <c r="I84" s="48"/>
      <c r="J84" s="48"/>
      <c r="K84" s="48"/>
      <c r="L84" s="50"/>
      <c r="M84" s="48"/>
      <c r="N84" s="48"/>
      <c r="O84" s="118"/>
    </row>
    <row r="85" spans="1:15" s="9" customFormat="1" x14ac:dyDescent="0.25">
      <c r="A85" s="47">
        <v>74</v>
      </c>
      <c r="B85" s="158" t="s">
        <v>154</v>
      </c>
      <c r="C85" s="50">
        <f t="shared" si="1"/>
        <v>73</v>
      </c>
      <c r="D85" s="159">
        <v>4</v>
      </c>
      <c r="E85" s="48"/>
      <c r="F85" s="88">
        <v>292</v>
      </c>
      <c r="G85" s="48"/>
      <c r="H85" s="88"/>
      <c r="I85" s="48"/>
      <c r="J85" s="48"/>
      <c r="K85" s="48"/>
      <c r="L85" s="50"/>
      <c r="M85" s="48"/>
      <c r="N85" s="48"/>
      <c r="O85" s="118"/>
    </row>
    <row r="86" spans="1:15" s="9" customFormat="1" x14ac:dyDescent="0.25">
      <c r="A86" s="47">
        <v>75</v>
      </c>
      <c r="B86" s="158" t="s">
        <v>155</v>
      </c>
      <c r="C86" s="50">
        <f t="shared" si="1"/>
        <v>16</v>
      </c>
      <c r="D86" s="159">
        <v>2</v>
      </c>
      <c r="E86" s="48"/>
      <c r="F86" s="88">
        <v>32</v>
      </c>
      <c r="G86" s="48"/>
      <c r="H86" s="88"/>
      <c r="I86" s="48"/>
      <c r="J86" s="48"/>
      <c r="K86" s="48"/>
      <c r="L86" s="50"/>
      <c r="M86" s="48"/>
      <c r="N86" s="48"/>
      <c r="O86" s="118"/>
    </row>
    <row r="87" spans="1:15" s="9" customFormat="1" x14ac:dyDescent="0.25">
      <c r="A87" s="47">
        <v>76</v>
      </c>
      <c r="B87" s="158" t="s">
        <v>156</v>
      </c>
      <c r="C87" s="50">
        <f t="shared" si="1"/>
        <v>40</v>
      </c>
      <c r="D87" s="159">
        <v>18</v>
      </c>
      <c r="E87" s="48"/>
      <c r="F87" s="88">
        <v>720</v>
      </c>
      <c r="G87" s="48"/>
      <c r="H87" s="88"/>
      <c r="I87" s="48"/>
      <c r="J87" s="48"/>
      <c r="K87" s="48"/>
      <c r="L87" s="50"/>
      <c r="M87" s="48"/>
      <c r="N87" s="48"/>
      <c r="O87" s="118"/>
    </row>
    <row r="88" spans="1:15" s="9" customFormat="1" x14ac:dyDescent="0.25">
      <c r="A88" s="47">
        <v>77</v>
      </c>
      <c r="B88" s="158" t="s">
        <v>157</v>
      </c>
      <c r="C88" s="50">
        <f t="shared" si="1"/>
        <v>30</v>
      </c>
      <c r="D88" s="159">
        <v>8</v>
      </c>
      <c r="E88" s="48"/>
      <c r="F88" s="88">
        <v>240</v>
      </c>
      <c r="G88" s="48"/>
      <c r="H88" s="88"/>
      <c r="I88" s="48"/>
      <c r="J88" s="48"/>
      <c r="K88" s="48"/>
      <c r="L88" s="50"/>
      <c r="M88" s="48"/>
      <c r="N88" s="48"/>
      <c r="O88" s="118"/>
    </row>
    <row r="89" spans="1:15" s="9" customFormat="1" x14ac:dyDescent="0.25">
      <c r="A89" s="47">
        <v>78</v>
      </c>
      <c r="B89" s="158" t="s">
        <v>158</v>
      </c>
      <c r="C89" s="50">
        <f t="shared" si="1"/>
        <v>20</v>
      </c>
      <c r="D89" s="159">
        <v>4</v>
      </c>
      <c r="E89" s="48"/>
      <c r="F89" s="88">
        <v>80</v>
      </c>
      <c r="G89" s="48"/>
      <c r="H89" s="88"/>
      <c r="I89" s="48"/>
      <c r="J89" s="48"/>
      <c r="K89" s="48"/>
      <c r="L89" s="50"/>
      <c r="M89" s="48"/>
      <c r="N89" s="48"/>
      <c r="O89" s="118"/>
    </row>
    <row r="90" spans="1:15" s="9" customFormat="1" x14ac:dyDescent="0.25">
      <c r="A90" s="47">
        <v>79</v>
      </c>
      <c r="B90" s="158" t="s">
        <v>159</v>
      </c>
      <c r="C90" s="50">
        <f t="shared" si="1"/>
        <v>27</v>
      </c>
      <c r="D90" s="159">
        <v>8</v>
      </c>
      <c r="E90" s="48"/>
      <c r="F90" s="88">
        <v>216</v>
      </c>
      <c r="G90" s="48"/>
      <c r="H90" s="88"/>
      <c r="I90" s="48"/>
      <c r="J90" s="48"/>
      <c r="K90" s="48"/>
      <c r="L90" s="50"/>
      <c r="M90" s="48"/>
      <c r="N90" s="48"/>
      <c r="O90" s="118"/>
    </row>
    <row r="91" spans="1:15" s="9" customFormat="1" x14ac:dyDescent="0.25">
      <c r="A91" s="47">
        <v>80</v>
      </c>
      <c r="B91" s="158" t="s">
        <v>160</v>
      </c>
      <c r="C91" s="50">
        <f t="shared" si="1"/>
        <v>69</v>
      </c>
      <c r="D91" s="159">
        <v>10</v>
      </c>
      <c r="E91" s="48"/>
      <c r="F91" s="88">
        <v>690</v>
      </c>
      <c r="G91" s="48"/>
      <c r="H91" s="88"/>
      <c r="I91" s="48"/>
      <c r="J91" s="48"/>
      <c r="K91" s="48"/>
      <c r="L91" s="50"/>
      <c r="M91" s="48"/>
      <c r="N91" s="48"/>
      <c r="O91" s="118"/>
    </row>
    <row r="92" spans="1:15" s="9" customFormat="1" x14ac:dyDescent="0.25">
      <c r="A92" s="47">
        <v>81</v>
      </c>
      <c r="B92" s="158" t="s">
        <v>161</v>
      </c>
      <c r="C92" s="50">
        <f t="shared" si="1"/>
        <v>140</v>
      </c>
      <c r="D92" s="159">
        <v>2</v>
      </c>
      <c r="E92" s="48"/>
      <c r="F92" s="88">
        <v>280</v>
      </c>
      <c r="G92" s="48"/>
      <c r="H92" s="88"/>
      <c r="I92" s="48"/>
      <c r="J92" s="48"/>
      <c r="K92" s="48"/>
      <c r="L92" s="50"/>
      <c r="M92" s="48"/>
      <c r="N92" s="48"/>
      <c r="O92" s="118"/>
    </row>
    <row r="93" spans="1:15" s="9" customFormat="1" x14ac:dyDescent="0.25">
      <c r="A93" s="47">
        <v>82</v>
      </c>
      <c r="B93" s="158" t="s">
        <v>162</v>
      </c>
      <c r="C93" s="50">
        <f t="shared" si="1"/>
        <v>137.80000000000001</v>
      </c>
      <c r="D93" s="159">
        <v>2</v>
      </c>
      <c r="E93" s="48"/>
      <c r="F93" s="88">
        <v>275.60000000000002</v>
      </c>
      <c r="G93" s="48"/>
      <c r="H93" s="88"/>
      <c r="I93" s="48"/>
      <c r="J93" s="48"/>
      <c r="K93" s="48"/>
      <c r="L93" s="50"/>
      <c r="M93" s="48"/>
      <c r="N93" s="48"/>
      <c r="O93" s="118"/>
    </row>
    <row r="94" spans="1:15" s="9" customFormat="1" x14ac:dyDescent="0.25">
      <c r="A94" s="47">
        <v>83</v>
      </c>
      <c r="B94" s="158" t="s">
        <v>163</v>
      </c>
      <c r="C94" s="50">
        <f t="shared" si="1"/>
        <v>283</v>
      </c>
      <c r="D94" s="159">
        <v>1</v>
      </c>
      <c r="E94" s="48"/>
      <c r="F94" s="88">
        <v>283</v>
      </c>
      <c r="G94" s="48"/>
      <c r="H94" s="88"/>
      <c r="I94" s="48"/>
      <c r="J94" s="48"/>
      <c r="K94" s="48"/>
      <c r="L94" s="50"/>
      <c r="M94" s="48"/>
      <c r="N94" s="48"/>
      <c r="O94" s="118"/>
    </row>
    <row r="95" spans="1:15" s="9" customFormat="1" x14ac:dyDescent="0.25">
      <c r="A95" s="47">
        <v>84</v>
      </c>
      <c r="B95" s="158" t="s">
        <v>164</v>
      </c>
      <c r="C95" s="50">
        <f t="shared" si="1"/>
        <v>50</v>
      </c>
      <c r="D95" s="159">
        <v>2</v>
      </c>
      <c r="E95" s="48"/>
      <c r="F95" s="88">
        <v>100</v>
      </c>
      <c r="G95" s="48"/>
      <c r="H95" s="88"/>
      <c r="I95" s="48"/>
      <c r="J95" s="48"/>
      <c r="K95" s="48"/>
      <c r="L95" s="50"/>
      <c r="M95" s="48"/>
      <c r="N95" s="48"/>
      <c r="O95" s="118"/>
    </row>
    <row r="96" spans="1:15" s="9" customFormat="1" x14ac:dyDescent="0.25">
      <c r="A96" s="47">
        <v>85</v>
      </c>
      <c r="B96" s="158" t="s">
        <v>165</v>
      </c>
      <c r="C96" s="50">
        <f t="shared" si="1"/>
        <v>105</v>
      </c>
      <c r="D96" s="159">
        <v>5</v>
      </c>
      <c r="E96" s="48"/>
      <c r="F96" s="108">
        <v>525</v>
      </c>
      <c r="G96" s="48"/>
      <c r="H96" s="88"/>
      <c r="I96" s="48"/>
      <c r="J96" s="48"/>
      <c r="K96" s="48"/>
      <c r="L96" s="48"/>
      <c r="M96" s="48"/>
      <c r="N96" s="48"/>
      <c r="O96" s="118"/>
    </row>
    <row r="97" spans="1:15" s="9" customFormat="1" x14ac:dyDescent="0.25">
      <c r="A97" s="47">
        <v>86</v>
      </c>
      <c r="B97" s="158" t="s">
        <v>166</v>
      </c>
      <c r="C97" s="50">
        <f t="shared" si="1"/>
        <v>87</v>
      </c>
      <c r="D97" s="159">
        <v>5</v>
      </c>
      <c r="E97" s="48"/>
      <c r="F97" s="108">
        <v>435</v>
      </c>
      <c r="G97" s="48"/>
      <c r="H97" s="88"/>
      <c r="I97" s="48"/>
      <c r="J97" s="48"/>
      <c r="K97" s="48"/>
      <c r="L97" s="50"/>
      <c r="M97" s="48"/>
      <c r="N97" s="48"/>
      <c r="O97" s="118"/>
    </row>
    <row r="98" spans="1:15" s="9" customFormat="1" x14ac:dyDescent="0.25">
      <c r="A98" s="47">
        <v>87</v>
      </c>
      <c r="B98" s="158" t="s">
        <v>167</v>
      </c>
      <c r="C98" s="50">
        <f t="shared" si="1"/>
        <v>30</v>
      </c>
      <c r="D98" s="159">
        <v>2</v>
      </c>
      <c r="E98" s="48"/>
      <c r="F98" s="108">
        <v>60</v>
      </c>
      <c r="G98" s="48"/>
      <c r="H98" s="88"/>
      <c r="I98" s="48"/>
      <c r="J98" s="48"/>
      <c r="K98" s="48"/>
      <c r="L98" s="48"/>
      <c r="M98" s="48"/>
      <c r="N98" s="48"/>
      <c r="O98" s="118"/>
    </row>
    <row r="99" spans="1:15" s="9" customFormat="1" x14ac:dyDescent="0.25">
      <c r="A99" s="47">
        <v>88</v>
      </c>
      <c r="B99" s="158" t="s">
        <v>168</v>
      </c>
      <c r="C99" s="50">
        <f t="shared" si="1"/>
        <v>85.5</v>
      </c>
      <c r="D99" s="159">
        <v>2</v>
      </c>
      <c r="E99" s="48"/>
      <c r="F99" s="108">
        <v>171</v>
      </c>
      <c r="G99" s="48"/>
      <c r="H99" s="88"/>
      <c r="I99" s="48"/>
      <c r="J99" s="48"/>
      <c r="K99" s="48"/>
      <c r="L99" s="50"/>
      <c r="M99" s="48"/>
      <c r="N99" s="48"/>
      <c r="O99" s="118"/>
    </row>
    <row r="100" spans="1:15" s="9" customFormat="1" x14ac:dyDescent="0.25">
      <c r="A100" s="47">
        <v>89</v>
      </c>
      <c r="B100" s="158" t="s">
        <v>169</v>
      </c>
      <c r="C100" s="50">
        <f t="shared" si="1"/>
        <v>135</v>
      </c>
      <c r="D100" s="159">
        <v>6</v>
      </c>
      <c r="E100" s="48"/>
      <c r="F100" s="108">
        <v>810</v>
      </c>
      <c r="G100" s="48"/>
      <c r="H100" s="88"/>
      <c r="I100" s="48"/>
      <c r="J100" s="48"/>
      <c r="K100" s="48"/>
      <c r="L100" s="50"/>
      <c r="M100" s="48"/>
      <c r="N100" s="48"/>
      <c r="O100" s="118"/>
    </row>
    <row r="101" spans="1:15" s="9" customFormat="1" x14ac:dyDescent="0.25">
      <c r="A101" s="47">
        <v>90</v>
      </c>
      <c r="B101" s="158" t="s">
        <v>390</v>
      </c>
      <c r="C101" s="50">
        <f t="shared" si="1"/>
        <v>35000</v>
      </c>
      <c r="D101" s="159">
        <v>1</v>
      </c>
      <c r="E101" s="48"/>
      <c r="F101" s="160">
        <v>35000</v>
      </c>
      <c r="G101" s="48"/>
      <c r="H101" s="88"/>
      <c r="I101" s="48"/>
      <c r="J101" s="48"/>
      <c r="K101" s="48"/>
      <c r="L101" s="50"/>
      <c r="M101" s="48"/>
      <c r="N101" s="48"/>
      <c r="O101" s="118"/>
    </row>
    <row r="102" spans="1:15" s="9" customFormat="1" ht="25.5" x14ac:dyDescent="0.25">
      <c r="A102" s="47">
        <v>91</v>
      </c>
      <c r="B102" s="158" t="s">
        <v>391</v>
      </c>
      <c r="C102" s="50">
        <f t="shared" si="1"/>
        <v>20000</v>
      </c>
      <c r="D102" s="159">
        <v>1</v>
      </c>
      <c r="E102" s="48"/>
      <c r="F102" s="160">
        <v>20000</v>
      </c>
      <c r="G102" s="48"/>
      <c r="H102" s="88"/>
      <c r="I102" s="48"/>
      <c r="J102" s="48"/>
      <c r="K102" s="48"/>
      <c r="L102" s="50"/>
      <c r="M102" s="48"/>
      <c r="N102" s="48"/>
      <c r="O102" s="118"/>
    </row>
    <row r="103" spans="1:15" s="9" customFormat="1" ht="25.5" x14ac:dyDescent="0.25">
      <c r="A103" s="47">
        <v>92</v>
      </c>
      <c r="B103" s="158" t="s">
        <v>392</v>
      </c>
      <c r="C103" s="50">
        <f t="shared" si="1"/>
        <v>10000</v>
      </c>
      <c r="D103" s="159">
        <v>1</v>
      </c>
      <c r="E103" s="48"/>
      <c r="F103" s="160">
        <v>10000</v>
      </c>
      <c r="G103" s="48"/>
      <c r="H103" s="88"/>
      <c r="I103" s="48"/>
      <c r="J103" s="48"/>
      <c r="K103" s="48"/>
      <c r="L103" s="50"/>
      <c r="M103" s="48"/>
      <c r="N103" s="48"/>
      <c r="O103" s="118"/>
    </row>
    <row r="104" spans="1:15" s="9" customFormat="1" ht="25.5" x14ac:dyDescent="0.25">
      <c r="A104" s="47">
        <v>93</v>
      </c>
      <c r="B104" s="158" t="s">
        <v>393</v>
      </c>
      <c r="C104" s="50">
        <f t="shared" si="1"/>
        <v>50000</v>
      </c>
      <c r="D104" s="159">
        <v>1</v>
      </c>
      <c r="E104" s="48"/>
      <c r="F104" s="160">
        <v>50000</v>
      </c>
      <c r="G104" s="48"/>
      <c r="H104" s="88"/>
      <c r="I104" s="48"/>
      <c r="J104" s="48"/>
      <c r="K104" s="48"/>
      <c r="L104" s="50"/>
      <c r="M104" s="48"/>
      <c r="N104" s="48"/>
      <c r="O104" s="118"/>
    </row>
    <row r="105" spans="1:15" s="9" customFormat="1" x14ac:dyDescent="0.25">
      <c r="A105" s="47">
        <v>94</v>
      </c>
      <c r="B105" s="158" t="s">
        <v>394</v>
      </c>
      <c r="C105" s="50">
        <f t="shared" si="1"/>
        <v>315000</v>
      </c>
      <c r="D105" s="159">
        <v>1</v>
      </c>
      <c r="E105" s="48"/>
      <c r="F105" s="160">
        <v>315000</v>
      </c>
      <c r="G105" s="48"/>
      <c r="H105" s="88"/>
      <c r="I105" s="48"/>
      <c r="J105" s="48"/>
      <c r="K105" s="48"/>
      <c r="L105" s="48"/>
      <c r="M105" s="48"/>
      <c r="N105" s="48"/>
      <c r="O105" s="118"/>
    </row>
    <row r="106" spans="1:15" s="9" customFormat="1" x14ac:dyDescent="0.25">
      <c r="A106" s="47">
        <v>95</v>
      </c>
      <c r="B106" s="158" t="s">
        <v>395</v>
      </c>
      <c r="C106" s="50">
        <f t="shared" si="1"/>
        <v>5000</v>
      </c>
      <c r="D106" s="159">
        <v>4</v>
      </c>
      <c r="E106" s="48"/>
      <c r="F106" s="160">
        <v>20000</v>
      </c>
      <c r="G106" s="48"/>
      <c r="H106" s="88"/>
      <c r="I106" s="48"/>
      <c r="J106" s="48"/>
      <c r="K106" s="48"/>
      <c r="L106" s="48"/>
      <c r="M106" s="48"/>
      <c r="N106" s="48"/>
      <c r="O106" s="118"/>
    </row>
    <row r="107" spans="1:15" s="9" customFormat="1" ht="11.25" x14ac:dyDescent="0.2">
      <c r="A107" s="91" t="s">
        <v>19</v>
      </c>
      <c r="B107" s="48"/>
      <c r="C107" s="48"/>
      <c r="D107" s="48"/>
      <c r="E107" s="48"/>
      <c r="F107" s="50">
        <f>SUM(F12:F106)</f>
        <v>669983.07000000007</v>
      </c>
      <c r="G107" s="48"/>
      <c r="H107" s="50">
        <f>SUM(H12:H106)</f>
        <v>0</v>
      </c>
      <c r="I107" s="48"/>
      <c r="J107" s="50">
        <f>SUM(J12:J106)</f>
        <v>0</v>
      </c>
      <c r="K107" s="48"/>
      <c r="L107" s="50">
        <f>SUM(L12:L106)</f>
        <v>0</v>
      </c>
      <c r="M107" s="48"/>
      <c r="N107" s="50">
        <f>SUM(N12:N106)</f>
        <v>0</v>
      </c>
    </row>
    <row r="108" spans="1:15" s="8" customForma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15" s="8" customFormat="1" x14ac:dyDescent="0.25">
      <c r="A109" s="20" t="s">
        <v>27</v>
      </c>
      <c r="B109" s="6"/>
      <c r="C109" s="6"/>
      <c r="D109" s="6"/>
      <c r="E109" s="6"/>
      <c r="F109" s="6"/>
      <c r="G109" s="6"/>
      <c r="H109" s="7"/>
      <c r="I109" s="7"/>
      <c r="J109" s="7"/>
      <c r="K109" s="7"/>
      <c r="L109" s="7"/>
    </row>
    <row r="110" spans="1:15" s="8" customFormat="1" ht="14.45" customHeight="1" x14ac:dyDescent="0.25">
      <c r="B110" s="7"/>
      <c r="C110" s="7"/>
      <c r="D110" s="7"/>
      <c r="E110" s="7"/>
      <c r="F110" s="7"/>
      <c r="G110" s="7"/>
      <c r="H110" s="15"/>
      <c r="I110" s="7"/>
      <c r="K110"/>
      <c r="L110"/>
      <c r="M110"/>
    </row>
    <row r="111" spans="1:15" s="8" customFormat="1" ht="14.45" customHeight="1" x14ac:dyDescent="0.25">
      <c r="B111" s="7"/>
      <c r="C111" s="7"/>
      <c r="D111" s="7"/>
      <c r="E111" s="7"/>
      <c r="F111" s="7"/>
      <c r="G111" s="7"/>
      <c r="H111" s="15"/>
      <c r="I111" s="7"/>
      <c r="K111"/>
      <c r="L111"/>
      <c r="M111"/>
    </row>
    <row r="112" spans="1:15" s="8" customFormat="1" ht="14.45" customHeight="1" x14ac:dyDescent="0.25">
      <c r="A112" s="219" t="s">
        <v>170</v>
      </c>
      <c r="B112" s="219"/>
      <c r="C112" s="219"/>
      <c r="D112" s="7"/>
      <c r="E112" s="7"/>
      <c r="F112" s="7"/>
      <c r="G112" s="7"/>
      <c r="H112" s="15"/>
      <c r="I112" s="7"/>
      <c r="K112"/>
      <c r="L112"/>
      <c r="M112"/>
    </row>
    <row r="113" spans="1:13" s="8" customFormat="1" x14ac:dyDescent="0.25">
      <c r="A113" s="207" t="s">
        <v>293</v>
      </c>
      <c r="B113" s="207"/>
      <c r="C113" s="207"/>
      <c r="D113" s="7"/>
      <c r="H113" s="7"/>
      <c r="K113"/>
      <c r="L113"/>
      <c r="M113"/>
    </row>
    <row r="114" spans="1:13" s="8" customFormat="1" x14ac:dyDescent="0.25">
      <c r="B114" s="7"/>
      <c r="C114" s="7"/>
      <c r="D114" s="7"/>
      <c r="H114" s="7"/>
      <c r="K114"/>
      <c r="L114"/>
      <c r="M114"/>
    </row>
    <row r="115" spans="1:13" s="8" customFormat="1" x14ac:dyDescent="0.25"/>
  </sheetData>
  <sheetProtection password="C1B6" sheet="1" objects="1" scenarios="1"/>
  <mergeCells count="22">
    <mergeCell ref="K7:N7"/>
    <mergeCell ref="G3:H3"/>
    <mergeCell ref="G4:H4"/>
    <mergeCell ref="A6:D6"/>
    <mergeCell ref="A7:E7"/>
    <mergeCell ref="F7:J7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112:C112"/>
    <mergeCell ref="A113:C113"/>
    <mergeCell ref="A8:E8"/>
    <mergeCell ref="G8:H8"/>
    <mergeCell ref="I8:J8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zoomScaleNormal="100" zoomScaleSheetLayoutView="100" workbookViewId="0">
      <selection activeCell="F52" sqref="F52"/>
    </sheetView>
  </sheetViews>
  <sheetFormatPr defaultRowHeight="15" x14ac:dyDescent="0.25"/>
  <cols>
    <col min="1" max="1" width="10.5703125" customWidth="1"/>
    <col min="2" max="2" width="31.8554687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5" x14ac:dyDescent="0.25">
      <c r="A1" s="16" t="s">
        <v>24</v>
      </c>
      <c r="B1" s="13"/>
      <c r="C1" s="13"/>
    </row>
    <row r="2" spans="1:15" x14ac:dyDescent="0.25">
      <c r="A2" s="16"/>
      <c r="B2" s="13"/>
      <c r="C2" s="13"/>
    </row>
    <row r="3" spans="1:15" x14ac:dyDescent="0.25">
      <c r="G3" s="208" t="s">
        <v>0</v>
      </c>
      <c r="H3" s="208"/>
    </row>
    <row r="4" spans="1:15" x14ac:dyDescent="0.25">
      <c r="G4" s="209" t="s">
        <v>396</v>
      </c>
      <c r="H4" s="209"/>
    </row>
    <row r="6" spans="1:15" ht="14.45" customHeight="1" x14ac:dyDescent="0.25">
      <c r="A6" s="210" t="s">
        <v>244</v>
      </c>
      <c r="B6" s="210"/>
      <c r="C6" s="210"/>
      <c r="D6" s="210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211" t="s">
        <v>1</v>
      </c>
      <c r="B7" s="211"/>
      <c r="C7" s="211"/>
      <c r="D7" s="211"/>
      <c r="E7" s="211"/>
      <c r="F7" s="212" t="s">
        <v>2</v>
      </c>
      <c r="G7" s="212"/>
      <c r="H7" s="212"/>
      <c r="I7" s="212"/>
      <c r="J7" s="212"/>
      <c r="K7" s="206" t="s">
        <v>26</v>
      </c>
      <c r="L7" s="206"/>
      <c r="M7" s="206"/>
      <c r="N7" s="206"/>
    </row>
    <row r="8" spans="1:15" x14ac:dyDescent="0.25">
      <c r="A8" s="213" t="s">
        <v>285</v>
      </c>
      <c r="B8" s="213"/>
      <c r="C8" s="213"/>
      <c r="D8" s="213"/>
      <c r="E8" s="213"/>
      <c r="F8" s="22" t="s">
        <v>3</v>
      </c>
      <c r="G8" s="212" t="s">
        <v>4</v>
      </c>
      <c r="H8" s="212"/>
      <c r="I8" s="212" t="s">
        <v>5</v>
      </c>
      <c r="J8" s="212"/>
      <c r="K8" s="213" t="s">
        <v>6</v>
      </c>
      <c r="L8" s="213"/>
      <c r="M8" s="213"/>
      <c r="N8" s="213"/>
    </row>
    <row r="9" spans="1:15" x14ac:dyDescent="0.25">
      <c r="A9" s="214" t="s">
        <v>7</v>
      </c>
      <c r="B9" s="214" t="s">
        <v>8</v>
      </c>
      <c r="C9" s="214" t="s">
        <v>9</v>
      </c>
      <c r="D9" s="215" t="s">
        <v>10</v>
      </c>
      <c r="E9" s="216"/>
      <c r="F9" s="214" t="s">
        <v>11</v>
      </c>
      <c r="G9" s="212" t="s">
        <v>12</v>
      </c>
      <c r="H9" s="212"/>
      <c r="I9" s="212"/>
      <c r="J9" s="212"/>
      <c r="K9" s="212"/>
      <c r="L9" s="212"/>
      <c r="M9" s="212"/>
      <c r="N9" s="212"/>
    </row>
    <row r="10" spans="1:15" x14ac:dyDescent="0.25">
      <c r="A10" s="214"/>
      <c r="B10" s="214"/>
      <c r="C10" s="214"/>
      <c r="D10" s="217"/>
      <c r="E10" s="218"/>
      <c r="F10" s="214"/>
      <c r="G10" s="214" t="s">
        <v>13</v>
      </c>
      <c r="H10" s="214"/>
      <c r="I10" s="214" t="s">
        <v>14</v>
      </c>
      <c r="J10" s="214"/>
      <c r="K10" s="220" t="s">
        <v>15</v>
      </c>
      <c r="L10" s="220"/>
      <c r="M10" s="212" t="s">
        <v>16</v>
      </c>
      <c r="N10" s="212"/>
    </row>
    <row r="11" spans="1:15" x14ac:dyDescent="0.25">
      <c r="A11" s="214"/>
      <c r="B11" s="214"/>
      <c r="C11" s="214"/>
      <c r="D11" s="23" t="s">
        <v>25</v>
      </c>
      <c r="E11" s="23" t="s">
        <v>8</v>
      </c>
      <c r="F11" s="214"/>
      <c r="G11" s="22" t="s">
        <v>17</v>
      </c>
      <c r="H11" s="23" t="s">
        <v>18</v>
      </c>
      <c r="I11" s="23" t="s">
        <v>17</v>
      </c>
      <c r="J11" s="23" t="s">
        <v>18</v>
      </c>
      <c r="K11" s="23" t="s">
        <v>17</v>
      </c>
      <c r="L11" s="23" t="s">
        <v>18</v>
      </c>
      <c r="M11" s="23" t="s">
        <v>17</v>
      </c>
      <c r="N11" s="23" t="s">
        <v>18</v>
      </c>
    </row>
    <row r="12" spans="1:15" s="9" customFormat="1" x14ac:dyDescent="0.25">
      <c r="A12" s="47">
        <v>1</v>
      </c>
      <c r="B12" s="163" t="s">
        <v>248</v>
      </c>
      <c r="C12" s="173">
        <f>F12/D12</f>
        <v>110</v>
      </c>
      <c r="D12" s="163">
        <v>50</v>
      </c>
      <c r="E12" s="48" t="s">
        <v>415</v>
      </c>
      <c r="F12" s="172">
        <v>5500</v>
      </c>
      <c r="G12" s="111"/>
      <c r="H12" s="50"/>
      <c r="I12" s="48"/>
      <c r="J12" s="48"/>
      <c r="K12" s="111"/>
      <c r="L12" s="50"/>
      <c r="M12" s="119"/>
      <c r="N12" s="119"/>
      <c r="O12" s="118"/>
    </row>
    <row r="13" spans="1:15" s="9" customFormat="1" x14ac:dyDescent="0.25">
      <c r="A13" s="47">
        <v>2</v>
      </c>
      <c r="B13" s="163" t="s">
        <v>249</v>
      </c>
      <c r="C13" s="173">
        <f t="shared" ref="C13:C48" si="0">F13/D13</f>
        <v>660</v>
      </c>
      <c r="D13" s="163">
        <v>6</v>
      </c>
      <c r="E13" s="48" t="s">
        <v>428</v>
      </c>
      <c r="F13" s="172">
        <v>3960</v>
      </c>
      <c r="G13" s="111"/>
      <c r="H13" s="50"/>
      <c r="I13" s="48"/>
      <c r="J13" s="48"/>
      <c r="K13" s="111"/>
      <c r="L13" s="50"/>
      <c r="M13" s="119"/>
      <c r="N13" s="119"/>
      <c r="O13" s="118"/>
    </row>
    <row r="14" spans="1:15" s="9" customFormat="1" x14ac:dyDescent="0.25">
      <c r="A14" s="47">
        <v>3</v>
      </c>
      <c r="B14" s="163" t="s">
        <v>250</v>
      </c>
      <c r="C14" s="173">
        <f t="shared" si="0"/>
        <v>30</v>
      </c>
      <c r="D14" s="163">
        <v>5</v>
      </c>
      <c r="E14" s="48" t="s">
        <v>240</v>
      </c>
      <c r="F14" s="172">
        <v>150</v>
      </c>
      <c r="G14" s="111"/>
      <c r="H14" s="50"/>
      <c r="I14" s="48"/>
      <c r="J14" s="48"/>
      <c r="K14" s="111"/>
      <c r="L14" s="50"/>
      <c r="M14" s="119"/>
      <c r="N14" s="119"/>
      <c r="O14" s="118"/>
    </row>
    <row r="15" spans="1:15" s="9" customFormat="1" x14ac:dyDescent="0.25">
      <c r="A15" s="47">
        <v>4</v>
      </c>
      <c r="B15" s="163" t="s">
        <v>251</v>
      </c>
      <c r="C15" s="173">
        <f t="shared" si="0"/>
        <v>260</v>
      </c>
      <c r="D15" s="163">
        <v>40</v>
      </c>
      <c r="E15" s="48" t="s">
        <v>76</v>
      </c>
      <c r="F15" s="172">
        <v>10400</v>
      </c>
      <c r="G15" s="111"/>
      <c r="H15" s="50"/>
      <c r="I15" s="48"/>
      <c r="J15" s="48"/>
      <c r="K15" s="111"/>
      <c r="L15" s="50"/>
      <c r="M15" s="119"/>
      <c r="N15" s="119"/>
      <c r="O15" s="118"/>
    </row>
    <row r="16" spans="1:15" s="9" customFormat="1" x14ac:dyDescent="0.25">
      <c r="A16" s="47">
        <v>5</v>
      </c>
      <c r="B16" s="163" t="s">
        <v>252</v>
      </c>
      <c r="C16" s="173">
        <f t="shared" si="0"/>
        <v>240</v>
      </c>
      <c r="D16" s="163">
        <v>40</v>
      </c>
      <c r="E16" s="48" t="s">
        <v>76</v>
      </c>
      <c r="F16" s="172">
        <v>9600</v>
      </c>
      <c r="G16" s="111"/>
      <c r="H16" s="50"/>
      <c r="I16" s="48"/>
      <c r="J16" s="48"/>
      <c r="K16" s="111"/>
      <c r="L16" s="50"/>
      <c r="M16" s="119"/>
      <c r="N16" s="119"/>
      <c r="O16" s="118"/>
    </row>
    <row r="17" spans="1:15" s="9" customFormat="1" x14ac:dyDescent="0.25">
      <c r="A17" s="47">
        <v>6</v>
      </c>
      <c r="B17" s="163" t="s">
        <v>253</v>
      </c>
      <c r="C17" s="173">
        <f t="shared" si="0"/>
        <v>220</v>
      </c>
      <c r="D17" s="163">
        <v>2</v>
      </c>
      <c r="E17" s="48" t="s">
        <v>72</v>
      </c>
      <c r="F17" s="172">
        <v>440</v>
      </c>
      <c r="G17" s="111"/>
      <c r="H17" s="50"/>
      <c r="I17" s="48"/>
      <c r="J17" s="48"/>
      <c r="K17" s="112"/>
      <c r="L17" s="50"/>
      <c r="M17" s="119"/>
      <c r="N17" s="119"/>
      <c r="O17" s="118"/>
    </row>
    <row r="18" spans="1:15" s="9" customFormat="1" x14ac:dyDescent="0.25">
      <c r="A18" s="47">
        <v>7</v>
      </c>
      <c r="B18" s="163" t="s">
        <v>254</v>
      </c>
      <c r="C18" s="173">
        <f t="shared" si="0"/>
        <v>100</v>
      </c>
      <c r="D18" s="163">
        <v>40</v>
      </c>
      <c r="E18" s="48" t="s">
        <v>238</v>
      </c>
      <c r="F18" s="172">
        <v>4000</v>
      </c>
      <c r="G18" s="111"/>
      <c r="H18" s="50"/>
      <c r="I18" s="48"/>
      <c r="J18" s="48"/>
      <c r="K18" s="111"/>
      <c r="L18" s="50"/>
      <c r="M18" s="119"/>
      <c r="N18" s="119"/>
      <c r="O18" s="118"/>
    </row>
    <row r="19" spans="1:15" s="9" customFormat="1" x14ac:dyDescent="0.25">
      <c r="A19" s="47">
        <v>8</v>
      </c>
      <c r="B19" s="163" t="s">
        <v>83</v>
      </c>
      <c r="C19" s="173">
        <f t="shared" si="0"/>
        <v>50</v>
      </c>
      <c r="D19" s="163">
        <v>20</v>
      </c>
      <c r="E19" s="48" t="s">
        <v>72</v>
      </c>
      <c r="F19" s="172">
        <v>1000</v>
      </c>
      <c r="G19" s="111"/>
      <c r="H19" s="50"/>
      <c r="I19" s="48"/>
      <c r="J19" s="48"/>
      <c r="K19" s="111"/>
      <c r="L19" s="50"/>
      <c r="M19" s="119"/>
      <c r="N19" s="119"/>
      <c r="O19" s="118"/>
    </row>
    <row r="20" spans="1:15" s="9" customFormat="1" x14ac:dyDescent="0.25">
      <c r="A20" s="47">
        <v>9</v>
      </c>
      <c r="B20" s="163" t="s">
        <v>255</v>
      </c>
      <c r="C20" s="173">
        <f t="shared" si="0"/>
        <v>200</v>
      </c>
      <c r="D20" s="163">
        <v>20</v>
      </c>
      <c r="E20" s="48" t="s">
        <v>76</v>
      </c>
      <c r="F20" s="172">
        <v>4000</v>
      </c>
      <c r="G20" s="111"/>
      <c r="H20" s="50"/>
      <c r="I20" s="48"/>
      <c r="J20" s="48"/>
      <c r="K20" s="111"/>
      <c r="L20" s="50"/>
      <c r="M20" s="119"/>
      <c r="N20" s="119"/>
      <c r="O20" s="118"/>
    </row>
    <row r="21" spans="1:15" s="9" customFormat="1" x14ac:dyDescent="0.25">
      <c r="A21" s="47">
        <v>10</v>
      </c>
      <c r="B21" s="163" t="s">
        <v>256</v>
      </c>
      <c r="C21" s="173">
        <f t="shared" si="0"/>
        <v>190</v>
      </c>
      <c r="D21" s="163">
        <v>40</v>
      </c>
      <c r="E21" s="48" t="s">
        <v>76</v>
      </c>
      <c r="F21" s="172">
        <v>7600</v>
      </c>
      <c r="G21" s="111"/>
      <c r="H21" s="50"/>
      <c r="I21" s="48"/>
      <c r="J21" s="48"/>
      <c r="K21" s="111"/>
      <c r="L21" s="50"/>
      <c r="M21" s="119"/>
      <c r="N21" s="119"/>
      <c r="O21" s="118"/>
    </row>
    <row r="22" spans="1:15" s="9" customFormat="1" x14ac:dyDescent="0.25">
      <c r="A22" s="47">
        <v>11</v>
      </c>
      <c r="B22" s="163" t="s">
        <v>257</v>
      </c>
      <c r="C22" s="173">
        <f t="shared" si="0"/>
        <v>220</v>
      </c>
      <c r="D22" s="163">
        <v>40</v>
      </c>
      <c r="E22" s="48" t="s">
        <v>76</v>
      </c>
      <c r="F22" s="172">
        <v>8800</v>
      </c>
      <c r="G22" s="111"/>
      <c r="H22" s="50"/>
      <c r="I22" s="48"/>
      <c r="J22" s="48"/>
      <c r="K22" s="111"/>
      <c r="L22" s="50"/>
      <c r="M22" s="119"/>
      <c r="N22" s="119"/>
      <c r="O22" s="118"/>
    </row>
    <row r="23" spans="1:15" s="9" customFormat="1" x14ac:dyDescent="0.25">
      <c r="A23" s="47">
        <v>12</v>
      </c>
      <c r="B23" s="163" t="s">
        <v>258</v>
      </c>
      <c r="C23" s="173">
        <f t="shared" si="0"/>
        <v>200</v>
      </c>
      <c r="D23" s="163">
        <v>10</v>
      </c>
      <c r="E23" s="48" t="s">
        <v>76</v>
      </c>
      <c r="F23" s="172">
        <v>2000</v>
      </c>
      <c r="G23" s="111"/>
      <c r="H23" s="50"/>
      <c r="I23" s="48"/>
      <c r="J23" s="48"/>
      <c r="K23" s="111"/>
      <c r="L23" s="50"/>
      <c r="M23" s="119"/>
      <c r="N23" s="119"/>
      <c r="O23" s="118"/>
    </row>
    <row r="24" spans="1:15" s="9" customFormat="1" x14ac:dyDescent="0.25">
      <c r="A24" s="47">
        <v>13</v>
      </c>
      <c r="B24" s="163" t="s">
        <v>259</v>
      </c>
      <c r="C24" s="173">
        <f t="shared" si="0"/>
        <v>80</v>
      </c>
      <c r="D24" s="163">
        <v>24</v>
      </c>
      <c r="E24" s="48" t="s">
        <v>415</v>
      </c>
      <c r="F24" s="172">
        <v>1920</v>
      </c>
      <c r="G24" s="111"/>
      <c r="H24" s="50"/>
      <c r="I24" s="48"/>
      <c r="J24" s="48"/>
      <c r="K24" s="111"/>
      <c r="L24" s="50"/>
      <c r="M24" s="119"/>
      <c r="N24" s="119"/>
      <c r="O24" s="118"/>
    </row>
    <row r="25" spans="1:15" s="9" customFormat="1" x14ac:dyDescent="0.25">
      <c r="A25" s="47">
        <v>14</v>
      </c>
      <c r="B25" s="163" t="s">
        <v>260</v>
      </c>
      <c r="C25" s="173">
        <f t="shared" si="0"/>
        <v>25</v>
      </c>
      <c r="D25" s="163">
        <v>12</v>
      </c>
      <c r="E25" s="48" t="s">
        <v>72</v>
      </c>
      <c r="F25" s="172">
        <v>300</v>
      </c>
      <c r="G25" s="111"/>
      <c r="H25" s="50"/>
      <c r="I25" s="48"/>
      <c r="J25" s="48"/>
      <c r="K25" s="112"/>
      <c r="L25" s="50"/>
      <c r="M25" s="119"/>
      <c r="N25" s="119"/>
      <c r="O25" s="118"/>
    </row>
    <row r="26" spans="1:15" s="9" customFormat="1" x14ac:dyDescent="0.25">
      <c r="A26" s="47">
        <v>15</v>
      </c>
      <c r="B26" s="163" t="s">
        <v>261</v>
      </c>
      <c r="C26" s="173">
        <f t="shared" si="0"/>
        <v>50</v>
      </c>
      <c r="D26" s="163">
        <v>4</v>
      </c>
      <c r="E26" s="48" t="s">
        <v>72</v>
      </c>
      <c r="F26" s="172">
        <v>200</v>
      </c>
      <c r="G26" s="111"/>
      <c r="H26" s="50"/>
      <c r="I26" s="48"/>
      <c r="J26" s="48"/>
      <c r="K26" s="112"/>
      <c r="L26" s="50"/>
      <c r="M26" s="119"/>
      <c r="N26" s="119"/>
      <c r="O26" s="118"/>
    </row>
    <row r="27" spans="1:15" s="9" customFormat="1" x14ac:dyDescent="0.25">
      <c r="A27" s="47">
        <v>16</v>
      </c>
      <c r="B27" s="163" t="s">
        <v>262</v>
      </c>
      <c r="C27" s="173">
        <f t="shared" si="0"/>
        <v>50</v>
      </c>
      <c r="D27" s="163">
        <v>5</v>
      </c>
      <c r="E27" s="48" t="s">
        <v>74</v>
      </c>
      <c r="F27" s="172">
        <v>250</v>
      </c>
      <c r="G27" s="111"/>
      <c r="H27" s="50"/>
      <c r="I27" s="48"/>
      <c r="J27" s="48"/>
      <c r="K27" s="112"/>
      <c r="L27" s="50"/>
      <c r="M27" s="119"/>
      <c r="N27" s="119"/>
      <c r="O27" s="118"/>
    </row>
    <row r="28" spans="1:15" s="9" customFormat="1" x14ac:dyDescent="0.25">
      <c r="A28" s="47">
        <v>17</v>
      </c>
      <c r="B28" s="163" t="s">
        <v>263</v>
      </c>
      <c r="C28" s="173">
        <f t="shared" si="0"/>
        <v>150</v>
      </c>
      <c r="D28" s="163">
        <v>20</v>
      </c>
      <c r="E28" s="48" t="s">
        <v>415</v>
      </c>
      <c r="F28" s="172">
        <v>3000</v>
      </c>
      <c r="G28" s="111"/>
      <c r="H28" s="50"/>
      <c r="I28" s="48"/>
      <c r="J28" s="48"/>
      <c r="K28" s="111"/>
      <c r="L28" s="50"/>
      <c r="M28" s="119"/>
      <c r="N28" s="119"/>
      <c r="O28" s="118"/>
    </row>
    <row r="29" spans="1:15" s="9" customFormat="1" x14ac:dyDescent="0.25">
      <c r="A29" s="47">
        <v>18</v>
      </c>
      <c r="B29" s="163" t="s">
        <v>264</v>
      </c>
      <c r="C29" s="173">
        <f t="shared" si="0"/>
        <v>7</v>
      </c>
      <c r="D29" s="163">
        <v>100</v>
      </c>
      <c r="E29" s="48" t="s">
        <v>72</v>
      </c>
      <c r="F29" s="172">
        <v>700</v>
      </c>
      <c r="G29" s="111"/>
      <c r="H29" s="50"/>
      <c r="I29" s="48"/>
      <c r="J29" s="48"/>
      <c r="K29" s="112"/>
      <c r="L29" s="50"/>
      <c r="M29" s="119"/>
      <c r="N29" s="119"/>
      <c r="O29" s="118"/>
    </row>
    <row r="30" spans="1:15" s="9" customFormat="1" x14ac:dyDescent="0.25">
      <c r="A30" s="47">
        <v>19</v>
      </c>
      <c r="B30" s="109" t="s">
        <v>429</v>
      </c>
      <c r="C30" s="173">
        <f t="shared" si="0"/>
        <v>120</v>
      </c>
      <c r="D30" s="163">
        <v>30</v>
      </c>
      <c r="E30" s="48" t="s">
        <v>432</v>
      </c>
      <c r="F30" s="172">
        <v>3600</v>
      </c>
      <c r="G30" s="111"/>
      <c r="H30" s="50"/>
      <c r="I30" s="48"/>
      <c r="J30" s="48"/>
      <c r="K30" s="111"/>
      <c r="L30" s="50"/>
      <c r="M30" s="119"/>
      <c r="N30" s="119"/>
      <c r="O30" s="118"/>
    </row>
    <row r="31" spans="1:15" s="9" customFormat="1" x14ac:dyDescent="0.25">
      <c r="A31" s="47">
        <v>20</v>
      </c>
      <c r="B31" s="109" t="s">
        <v>266</v>
      </c>
      <c r="C31" s="173">
        <f t="shared" si="0"/>
        <v>130</v>
      </c>
      <c r="D31" s="163">
        <v>12</v>
      </c>
      <c r="E31" s="48" t="s">
        <v>415</v>
      </c>
      <c r="F31" s="172">
        <v>1560</v>
      </c>
      <c r="G31" s="111"/>
      <c r="H31" s="50"/>
      <c r="I31" s="48"/>
      <c r="J31" s="48"/>
      <c r="K31" s="112"/>
      <c r="L31" s="50"/>
      <c r="M31" s="119"/>
      <c r="N31" s="119"/>
      <c r="O31" s="118"/>
    </row>
    <row r="32" spans="1:15" s="9" customFormat="1" x14ac:dyDescent="0.25">
      <c r="A32" s="47">
        <v>21</v>
      </c>
      <c r="B32" s="109" t="s">
        <v>430</v>
      </c>
      <c r="C32" s="173">
        <f t="shared" si="0"/>
        <v>320</v>
      </c>
      <c r="D32" s="163">
        <v>11</v>
      </c>
      <c r="E32" s="48" t="s">
        <v>433</v>
      </c>
      <c r="F32" s="172">
        <v>3520</v>
      </c>
      <c r="G32" s="111"/>
      <c r="H32" s="50"/>
      <c r="I32" s="48"/>
      <c r="J32" s="48"/>
      <c r="K32" s="112"/>
      <c r="L32" s="50"/>
      <c r="M32" s="119"/>
      <c r="N32" s="119"/>
      <c r="O32" s="118"/>
    </row>
    <row r="33" spans="1:15" s="9" customFormat="1" x14ac:dyDescent="0.25">
      <c r="A33" s="47">
        <v>22</v>
      </c>
      <c r="B33" s="109" t="s">
        <v>267</v>
      </c>
      <c r="C33" s="173">
        <f t="shared" si="0"/>
        <v>1000</v>
      </c>
      <c r="D33" s="163">
        <v>3</v>
      </c>
      <c r="E33" s="48" t="s">
        <v>72</v>
      </c>
      <c r="F33" s="172">
        <v>3000</v>
      </c>
      <c r="G33" s="111"/>
      <c r="H33" s="50"/>
      <c r="I33" s="48"/>
      <c r="J33" s="48"/>
      <c r="K33" s="111"/>
      <c r="L33" s="50"/>
      <c r="M33" s="119"/>
      <c r="N33" s="119"/>
      <c r="O33" s="118"/>
    </row>
    <row r="34" spans="1:15" s="9" customFormat="1" x14ac:dyDescent="0.25">
      <c r="A34" s="47">
        <v>23</v>
      </c>
      <c r="B34" s="109" t="s">
        <v>268</v>
      </c>
      <c r="C34" s="173">
        <f t="shared" si="0"/>
        <v>1000</v>
      </c>
      <c r="D34" s="163">
        <v>10</v>
      </c>
      <c r="E34" s="48" t="s">
        <v>72</v>
      </c>
      <c r="F34" s="172">
        <v>10000</v>
      </c>
      <c r="G34" s="111"/>
      <c r="H34" s="50"/>
      <c r="I34" s="48"/>
      <c r="J34" s="48"/>
      <c r="K34" s="111"/>
      <c r="L34" s="50"/>
      <c r="M34" s="119"/>
      <c r="N34" s="119"/>
      <c r="O34" s="118"/>
    </row>
    <row r="35" spans="1:15" s="9" customFormat="1" x14ac:dyDescent="0.25">
      <c r="A35" s="47">
        <v>24</v>
      </c>
      <c r="B35" s="109" t="s">
        <v>269</v>
      </c>
      <c r="C35" s="173">
        <f t="shared" si="0"/>
        <v>450</v>
      </c>
      <c r="D35" s="163">
        <v>10</v>
      </c>
      <c r="E35" s="48" t="s">
        <v>433</v>
      </c>
      <c r="F35" s="172">
        <v>4500</v>
      </c>
      <c r="G35" s="111"/>
      <c r="H35" s="50"/>
      <c r="I35" s="48"/>
      <c r="J35" s="48"/>
      <c r="K35" s="111"/>
      <c r="L35" s="50"/>
      <c r="M35" s="119"/>
      <c r="N35" s="119"/>
      <c r="O35" s="118"/>
    </row>
    <row r="36" spans="1:15" s="9" customFormat="1" x14ac:dyDescent="0.25">
      <c r="A36" s="47">
        <v>25</v>
      </c>
      <c r="B36" s="109" t="s">
        <v>270</v>
      </c>
      <c r="C36" s="173">
        <f t="shared" si="0"/>
        <v>450</v>
      </c>
      <c r="D36" s="163">
        <v>10</v>
      </c>
      <c r="E36" s="48" t="s">
        <v>433</v>
      </c>
      <c r="F36" s="172">
        <v>4500</v>
      </c>
      <c r="G36" s="111"/>
      <c r="H36" s="50"/>
      <c r="I36" s="48"/>
      <c r="J36" s="48"/>
      <c r="K36" s="111"/>
      <c r="L36" s="50"/>
      <c r="M36" s="119"/>
      <c r="N36" s="119"/>
      <c r="O36" s="118"/>
    </row>
    <row r="37" spans="1:15" s="9" customFormat="1" x14ac:dyDescent="0.25">
      <c r="A37" s="47">
        <v>26</v>
      </c>
      <c r="B37" s="109" t="s">
        <v>271</v>
      </c>
      <c r="C37" s="173">
        <f t="shared" si="0"/>
        <v>450</v>
      </c>
      <c r="D37" s="163">
        <v>10</v>
      </c>
      <c r="E37" s="48" t="s">
        <v>433</v>
      </c>
      <c r="F37" s="172">
        <v>4500</v>
      </c>
      <c r="G37" s="111"/>
      <c r="H37" s="50"/>
      <c r="I37" s="48"/>
      <c r="J37" s="48"/>
      <c r="K37" s="111"/>
      <c r="L37" s="50"/>
      <c r="M37" s="119"/>
      <c r="N37" s="119"/>
      <c r="O37" s="118"/>
    </row>
    <row r="38" spans="1:15" s="9" customFormat="1" x14ac:dyDescent="0.25">
      <c r="A38" s="47">
        <v>27</v>
      </c>
      <c r="B38" s="109" t="s">
        <v>431</v>
      </c>
      <c r="C38" s="173">
        <f t="shared" si="0"/>
        <v>600</v>
      </c>
      <c r="D38" s="163">
        <v>10</v>
      </c>
      <c r="E38" s="48" t="s">
        <v>172</v>
      </c>
      <c r="F38" s="172">
        <v>6000</v>
      </c>
      <c r="G38" s="111"/>
      <c r="H38" s="50"/>
      <c r="I38" s="48"/>
      <c r="J38" s="48"/>
      <c r="K38" s="111"/>
      <c r="L38" s="50"/>
      <c r="M38" s="119"/>
      <c r="N38" s="119"/>
      <c r="O38" s="118"/>
    </row>
    <row r="39" spans="1:15" s="9" customFormat="1" x14ac:dyDescent="0.25">
      <c r="A39" s="47">
        <v>28</v>
      </c>
      <c r="B39" s="109" t="s">
        <v>272</v>
      </c>
      <c r="C39" s="173">
        <f t="shared" si="0"/>
        <v>90</v>
      </c>
      <c r="D39" s="163">
        <v>8</v>
      </c>
      <c r="E39" s="48" t="s">
        <v>172</v>
      </c>
      <c r="F39" s="172">
        <v>720</v>
      </c>
      <c r="G39" s="111"/>
      <c r="H39" s="50"/>
      <c r="I39" s="48"/>
      <c r="J39" s="48"/>
      <c r="K39" s="112"/>
      <c r="L39" s="50"/>
      <c r="M39" s="119"/>
      <c r="N39" s="119"/>
      <c r="O39" s="118"/>
    </row>
    <row r="40" spans="1:15" s="9" customFormat="1" x14ac:dyDescent="0.25">
      <c r="A40" s="47">
        <v>29</v>
      </c>
      <c r="B40" s="109" t="s">
        <v>273</v>
      </c>
      <c r="C40" s="173">
        <f t="shared" si="0"/>
        <v>120</v>
      </c>
      <c r="D40" s="163">
        <v>35</v>
      </c>
      <c r="E40" s="48" t="s">
        <v>72</v>
      </c>
      <c r="F40" s="172">
        <v>4200</v>
      </c>
      <c r="G40" s="111"/>
      <c r="H40" s="50"/>
      <c r="I40" s="48"/>
      <c r="J40" s="48"/>
      <c r="K40" s="111"/>
      <c r="L40" s="50"/>
      <c r="M40" s="119"/>
      <c r="N40" s="119"/>
      <c r="O40" s="118"/>
    </row>
    <row r="41" spans="1:15" s="9" customFormat="1" x14ac:dyDescent="0.25">
      <c r="A41" s="47">
        <v>30</v>
      </c>
      <c r="B41" s="109" t="s">
        <v>274</v>
      </c>
      <c r="C41" s="173">
        <f t="shared" si="0"/>
        <v>350</v>
      </c>
      <c r="D41" s="163">
        <v>6</v>
      </c>
      <c r="E41" s="48" t="s">
        <v>78</v>
      </c>
      <c r="F41" s="172">
        <v>2100</v>
      </c>
      <c r="G41" s="111"/>
      <c r="H41" s="50"/>
      <c r="I41" s="48"/>
      <c r="J41" s="48"/>
      <c r="K41" s="112"/>
      <c r="L41" s="50"/>
      <c r="M41" s="119"/>
      <c r="N41" s="119"/>
      <c r="O41" s="118"/>
    </row>
    <row r="42" spans="1:15" s="9" customFormat="1" x14ac:dyDescent="0.25">
      <c r="A42" s="47">
        <v>31</v>
      </c>
      <c r="B42" s="109" t="s">
        <v>275</v>
      </c>
      <c r="C42" s="173">
        <f t="shared" si="0"/>
        <v>60</v>
      </c>
      <c r="D42" s="163">
        <v>4</v>
      </c>
      <c r="E42" s="48" t="s">
        <v>172</v>
      </c>
      <c r="F42" s="172">
        <v>240</v>
      </c>
      <c r="G42" s="111"/>
      <c r="H42" s="50"/>
      <c r="I42" s="48"/>
      <c r="J42" s="48"/>
      <c r="K42" s="112"/>
      <c r="L42" s="50"/>
      <c r="M42" s="119"/>
      <c r="N42" s="119"/>
      <c r="O42" s="118"/>
    </row>
    <row r="43" spans="1:15" s="9" customFormat="1" x14ac:dyDescent="0.25">
      <c r="A43" s="47">
        <v>32</v>
      </c>
      <c r="B43" s="109" t="s">
        <v>276</v>
      </c>
      <c r="C43" s="173">
        <f t="shared" si="0"/>
        <v>500</v>
      </c>
      <c r="D43" s="163">
        <v>3</v>
      </c>
      <c r="E43" s="48" t="s">
        <v>72</v>
      </c>
      <c r="F43" s="172">
        <v>1500</v>
      </c>
      <c r="G43" s="111"/>
      <c r="H43" s="50"/>
      <c r="I43" s="48"/>
      <c r="J43" s="48"/>
      <c r="K43" s="112"/>
      <c r="L43" s="50"/>
      <c r="M43" s="119"/>
      <c r="N43" s="119"/>
      <c r="O43" s="118"/>
    </row>
    <row r="44" spans="1:15" s="9" customFormat="1" x14ac:dyDescent="0.25">
      <c r="A44" s="47">
        <v>33</v>
      </c>
      <c r="B44" s="109" t="s">
        <v>277</v>
      </c>
      <c r="C44" s="173">
        <f t="shared" si="0"/>
        <v>120</v>
      </c>
      <c r="D44" s="163">
        <v>1</v>
      </c>
      <c r="E44" s="48" t="s">
        <v>171</v>
      </c>
      <c r="F44" s="172">
        <v>120</v>
      </c>
      <c r="G44" s="111"/>
      <c r="H44" s="50"/>
      <c r="I44" s="48"/>
      <c r="J44" s="48"/>
      <c r="K44" s="112"/>
      <c r="L44" s="50"/>
      <c r="M44" s="119"/>
      <c r="N44" s="119"/>
      <c r="O44" s="118"/>
    </row>
    <row r="45" spans="1:15" s="9" customFormat="1" x14ac:dyDescent="0.25">
      <c r="A45" s="47">
        <v>34</v>
      </c>
      <c r="B45" s="109" t="s">
        <v>278</v>
      </c>
      <c r="C45" s="173">
        <f t="shared" si="0"/>
        <v>90</v>
      </c>
      <c r="D45" s="163">
        <v>3</v>
      </c>
      <c r="E45" s="48"/>
      <c r="F45" s="172">
        <v>270</v>
      </c>
      <c r="G45" s="111"/>
      <c r="H45" s="50"/>
      <c r="I45" s="48"/>
      <c r="J45" s="48"/>
      <c r="K45" s="111"/>
      <c r="L45" s="50"/>
      <c r="M45" s="119"/>
      <c r="N45" s="119"/>
      <c r="O45" s="118"/>
    </row>
    <row r="46" spans="1:15" s="9" customFormat="1" x14ac:dyDescent="0.25">
      <c r="A46" s="47">
        <v>35</v>
      </c>
      <c r="B46" s="109" t="s">
        <v>279</v>
      </c>
      <c r="C46" s="173">
        <f t="shared" si="0"/>
        <v>150</v>
      </c>
      <c r="D46" s="163">
        <v>4</v>
      </c>
      <c r="E46" s="48" t="s">
        <v>238</v>
      </c>
      <c r="F46" s="172">
        <v>600</v>
      </c>
      <c r="G46" s="111"/>
      <c r="H46" s="50"/>
      <c r="I46" s="48"/>
      <c r="J46" s="48"/>
      <c r="K46" s="111"/>
      <c r="L46" s="50"/>
      <c r="M46" s="119"/>
      <c r="N46" s="119"/>
      <c r="O46" s="118"/>
    </row>
    <row r="47" spans="1:15" s="9" customFormat="1" x14ac:dyDescent="0.25">
      <c r="A47" s="47">
        <v>36</v>
      </c>
      <c r="B47" s="109" t="s">
        <v>280</v>
      </c>
      <c r="C47" s="173">
        <f t="shared" si="0"/>
        <v>1080</v>
      </c>
      <c r="D47" s="163">
        <v>3</v>
      </c>
      <c r="E47" s="48" t="s">
        <v>434</v>
      </c>
      <c r="F47" s="172">
        <v>3240</v>
      </c>
      <c r="G47" s="111"/>
      <c r="H47" s="50"/>
      <c r="I47" s="48"/>
      <c r="J47" s="48"/>
      <c r="K47" s="111"/>
      <c r="L47" s="50"/>
      <c r="M47" s="119"/>
      <c r="N47" s="119"/>
      <c r="O47" s="118"/>
    </row>
    <row r="48" spans="1:15" s="9" customFormat="1" x14ac:dyDescent="0.25">
      <c r="A48" s="47">
        <v>37</v>
      </c>
      <c r="B48" s="109" t="s">
        <v>281</v>
      </c>
      <c r="C48" s="173">
        <f t="shared" si="0"/>
        <v>65</v>
      </c>
      <c r="D48" s="163">
        <v>30</v>
      </c>
      <c r="E48" s="48" t="s">
        <v>73</v>
      </c>
      <c r="F48" s="172">
        <v>1950</v>
      </c>
      <c r="G48" s="48"/>
      <c r="H48" s="50"/>
      <c r="I48" s="48"/>
      <c r="J48" s="48"/>
      <c r="K48" s="111"/>
      <c r="L48" s="48"/>
      <c r="M48" s="48"/>
      <c r="N48" s="48"/>
      <c r="O48" s="118"/>
    </row>
    <row r="49" spans="1:15" s="9" customFormat="1" x14ac:dyDescent="0.25">
      <c r="A49" s="47">
        <v>38</v>
      </c>
      <c r="B49" s="163" t="s">
        <v>282</v>
      </c>
      <c r="C49" s="50"/>
      <c r="D49" s="48"/>
      <c r="E49" s="48"/>
      <c r="F49" s="110">
        <v>25000</v>
      </c>
      <c r="G49" s="48"/>
      <c r="H49" s="50"/>
      <c r="I49" s="48"/>
      <c r="J49" s="48"/>
      <c r="K49" s="48"/>
      <c r="L49" s="48"/>
      <c r="M49" s="48"/>
      <c r="N49" s="48"/>
      <c r="O49" s="118"/>
    </row>
    <row r="50" spans="1:15" s="9" customFormat="1" x14ac:dyDescent="0.25">
      <c r="A50" s="47">
        <v>39</v>
      </c>
      <c r="B50" s="163" t="s">
        <v>283</v>
      </c>
      <c r="C50" s="50"/>
      <c r="D50" s="48"/>
      <c r="E50" s="48"/>
      <c r="F50" s="110">
        <v>15000</v>
      </c>
      <c r="G50" s="48"/>
      <c r="H50" s="50"/>
      <c r="I50" s="48"/>
      <c r="J50" s="48"/>
      <c r="K50" s="48"/>
      <c r="L50" s="48"/>
      <c r="M50" s="48"/>
      <c r="N50" s="48"/>
      <c r="O50" s="118"/>
    </row>
    <row r="51" spans="1:15" s="9" customFormat="1" x14ac:dyDescent="0.25">
      <c r="A51" s="47">
        <v>40</v>
      </c>
      <c r="B51" s="163" t="s">
        <v>284</v>
      </c>
      <c r="C51" s="50"/>
      <c r="D51" s="48"/>
      <c r="E51" s="48"/>
      <c r="F51" s="110">
        <v>40000</v>
      </c>
      <c r="G51" s="48"/>
      <c r="H51" s="50"/>
      <c r="I51" s="48"/>
      <c r="J51" s="48"/>
      <c r="K51" s="48"/>
      <c r="L51" s="88"/>
      <c r="M51" s="48"/>
      <c r="N51" s="48"/>
      <c r="O51" s="118"/>
    </row>
    <row r="52" spans="1:15" s="9" customFormat="1" ht="11.25" x14ac:dyDescent="0.2">
      <c r="A52" s="91" t="s">
        <v>19</v>
      </c>
      <c r="B52" s="48"/>
      <c r="C52" s="48"/>
      <c r="D52" s="48"/>
      <c r="E52" s="48"/>
      <c r="F52" s="50">
        <f>SUM(F12:F51)</f>
        <v>199940</v>
      </c>
      <c r="G52" s="48"/>
      <c r="H52" s="50">
        <f>SUM(H12:H51)</f>
        <v>0</v>
      </c>
      <c r="I52" s="48"/>
      <c r="J52" s="48"/>
      <c r="K52" s="48"/>
      <c r="L52" s="50">
        <f>SUM(L12:L51)</f>
        <v>0</v>
      </c>
      <c r="M52" s="48"/>
      <c r="N52" s="48"/>
    </row>
    <row r="53" spans="1:15" s="8" customForma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5" s="8" customFormat="1" x14ac:dyDescent="0.25">
      <c r="A54" s="20" t="s">
        <v>27</v>
      </c>
      <c r="B54" s="6"/>
      <c r="C54" s="6"/>
      <c r="D54" s="6"/>
      <c r="E54" s="6"/>
      <c r="F54" s="6"/>
      <c r="G54" s="6"/>
      <c r="H54" s="7"/>
      <c r="I54" s="7"/>
      <c r="J54" s="7"/>
      <c r="K54" s="7"/>
      <c r="L54" s="7"/>
    </row>
    <row r="55" spans="1:15" s="8" customFormat="1" ht="14.45" customHeight="1" x14ac:dyDescent="0.25">
      <c r="B55" s="7"/>
      <c r="C55" s="7"/>
      <c r="D55" s="7"/>
      <c r="E55" s="7"/>
      <c r="F55" s="7"/>
      <c r="G55" s="7"/>
      <c r="H55" s="15"/>
      <c r="I55" s="7"/>
      <c r="K55"/>
      <c r="L55"/>
      <c r="M55"/>
    </row>
    <row r="56" spans="1:15" s="8" customFormat="1" ht="14.45" customHeight="1" x14ac:dyDescent="0.25">
      <c r="B56" s="7"/>
      <c r="C56" s="7"/>
      <c r="D56" s="7"/>
      <c r="E56" s="7"/>
      <c r="F56" s="7"/>
      <c r="G56" s="7"/>
      <c r="H56" s="15"/>
      <c r="I56" s="7"/>
      <c r="K56"/>
      <c r="L56"/>
      <c r="M56"/>
    </row>
    <row r="57" spans="1:15" s="8" customFormat="1" ht="14.45" customHeight="1" x14ac:dyDescent="0.25">
      <c r="A57" s="219" t="s">
        <v>265</v>
      </c>
      <c r="B57" s="219"/>
      <c r="C57" s="219"/>
      <c r="D57" s="7"/>
      <c r="E57" s="7"/>
      <c r="F57" s="7"/>
      <c r="G57" s="7"/>
      <c r="H57" s="15"/>
      <c r="I57" s="7"/>
      <c r="K57"/>
      <c r="L57"/>
      <c r="M57"/>
    </row>
    <row r="58" spans="1:15" s="8" customFormat="1" x14ac:dyDescent="0.25">
      <c r="A58" s="207" t="s">
        <v>292</v>
      </c>
      <c r="B58" s="207"/>
      <c r="C58" s="207"/>
      <c r="D58" s="7"/>
      <c r="H58" s="7"/>
      <c r="K58"/>
      <c r="L58"/>
      <c r="M58"/>
    </row>
    <row r="59" spans="1:15" s="8" customFormat="1" x14ac:dyDescent="0.25">
      <c r="B59" s="7"/>
      <c r="C59" s="7"/>
      <c r="D59" s="7"/>
      <c r="H59" s="7"/>
      <c r="K59"/>
      <c r="L59"/>
      <c r="M59"/>
    </row>
    <row r="60" spans="1:15" s="8" customFormat="1" x14ac:dyDescent="0.25"/>
  </sheetData>
  <sheetProtection password="C1B6" sheet="1" objects="1" scenarios="1"/>
  <mergeCells count="22">
    <mergeCell ref="A58:C58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57:C57"/>
    <mergeCell ref="K7:N7"/>
    <mergeCell ref="G3:H3"/>
    <mergeCell ref="G4:H4"/>
    <mergeCell ref="A6:D6"/>
    <mergeCell ref="A7:E7"/>
    <mergeCell ref="F7:J7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zoomScaleNormal="100" zoomScaleSheetLayoutView="100" workbookViewId="0">
      <selection activeCell="I4" sqref="I4"/>
    </sheetView>
  </sheetViews>
  <sheetFormatPr defaultRowHeight="15" x14ac:dyDescent="0.25"/>
  <cols>
    <col min="1" max="1" width="10.5703125" customWidth="1"/>
    <col min="2" max="2" width="37.7109375" bestFit="1" customWidth="1"/>
    <col min="3" max="3" width="13.5703125" customWidth="1"/>
    <col min="4" max="4" width="7.5703125" style="52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4" x14ac:dyDescent="0.25">
      <c r="A1" s="16" t="s">
        <v>24</v>
      </c>
      <c r="B1" s="13"/>
      <c r="C1" s="13"/>
    </row>
    <row r="2" spans="1:14" x14ac:dyDescent="0.25">
      <c r="A2" s="16"/>
      <c r="B2" s="13"/>
      <c r="C2" s="13"/>
    </row>
    <row r="3" spans="1:14" x14ac:dyDescent="0.25">
      <c r="G3" s="208" t="s">
        <v>0</v>
      </c>
      <c r="H3" s="208"/>
    </row>
    <row r="4" spans="1:14" x14ac:dyDescent="0.25">
      <c r="G4" s="209" t="s">
        <v>396</v>
      </c>
      <c r="H4" s="209"/>
    </row>
    <row r="6" spans="1:14" ht="14.45" customHeight="1" x14ac:dyDescent="0.25">
      <c r="A6" s="210" t="s">
        <v>244</v>
      </c>
      <c r="B6" s="210"/>
      <c r="C6" s="210"/>
      <c r="D6" s="210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211" t="s">
        <v>1</v>
      </c>
      <c r="B7" s="211"/>
      <c r="C7" s="211"/>
      <c r="D7" s="211"/>
      <c r="E7" s="211"/>
      <c r="F7" s="212" t="s">
        <v>2</v>
      </c>
      <c r="G7" s="212"/>
      <c r="H7" s="212"/>
      <c r="I7" s="212"/>
      <c r="J7" s="212"/>
      <c r="K7" s="206" t="s">
        <v>26</v>
      </c>
      <c r="L7" s="206"/>
      <c r="M7" s="206"/>
      <c r="N7" s="206"/>
    </row>
    <row r="8" spans="1:14" x14ac:dyDescent="0.25">
      <c r="A8" s="213" t="s">
        <v>373</v>
      </c>
      <c r="B8" s="213"/>
      <c r="C8" s="213"/>
      <c r="D8" s="213"/>
      <c r="E8" s="213"/>
      <c r="F8" s="115" t="s">
        <v>3</v>
      </c>
      <c r="G8" s="212" t="s">
        <v>4</v>
      </c>
      <c r="H8" s="212"/>
      <c r="I8" s="212" t="s">
        <v>5</v>
      </c>
      <c r="J8" s="212"/>
      <c r="K8" s="213" t="s">
        <v>6</v>
      </c>
      <c r="L8" s="213"/>
      <c r="M8" s="213"/>
      <c r="N8" s="213"/>
    </row>
    <row r="9" spans="1:14" x14ac:dyDescent="0.25">
      <c r="A9" s="214" t="s">
        <v>7</v>
      </c>
      <c r="B9" s="214" t="s">
        <v>8</v>
      </c>
      <c r="C9" s="214" t="s">
        <v>9</v>
      </c>
      <c r="D9" s="215" t="s">
        <v>10</v>
      </c>
      <c r="E9" s="216"/>
      <c r="F9" s="214" t="s">
        <v>11</v>
      </c>
      <c r="G9" s="212" t="s">
        <v>12</v>
      </c>
      <c r="H9" s="212"/>
      <c r="I9" s="212"/>
      <c r="J9" s="212"/>
      <c r="K9" s="212"/>
      <c r="L9" s="212"/>
      <c r="M9" s="212"/>
      <c r="N9" s="212"/>
    </row>
    <row r="10" spans="1:14" x14ac:dyDescent="0.25">
      <c r="A10" s="214"/>
      <c r="B10" s="214"/>
      <c r="C10" s="214"/>
      <c r="D10" s="217"/>
      <c r="E10" s="218"/>
      <c r="F10" s="214"/>
      <c r="G10" s="214" t="s">
        <v>13</v>
      </c>
      <c r="H10" s="214"/>
      <c r="I10" s="214" t="s">
        <v>14</v>
      </c>
      <c r="J10" s="214"/>
      <c r="K10" s="220" t="s">
        <v>15</v>
      </c>
      <c r="L10" s="220"/>
      <c r="M10" s="212" t="s">
        <v>16</v>
      </c>
      <c r="N10" s="212"/>
    </row>
    <row r="11" spans="1:14" x14ac:dyDescent="0.25">
      <c r="A11" s="214"/>
      <c r="B11" s="214"/>
      <c r="C11" s="214"/>
      <c r="D11" s="116" t="s">
        <v>25</v>
      </c>
      <c r="E11" s="116" t="s">
        <v>8</v>
      </c>
      <c r="F11" s="214"/>
      <c r="G11" s="115" t="s">
        <v>17</v>
      </c>
      <c r="H11" s="116" t="s">
        <v>18</v>
      </c>
      <c r="I11" s="116" t="s">
        <v>17</v>
      </c>
      <c r="J11" s="116" t="s">
        <v>18</v>
      </c>
      <c r="K11" s="116" t="s">
        <v>17</v>
      </c>
      <c r="L11" s="116" t="s">
        <v>18</v>
      </c>
      <c r="M11" s="116" t="s">
        <v>17</v>
      </c>
      <c r="N11" s="116" t="s">
        <v>18</v>
      </c>
    </row>
    <row r="12" spans="1:14" x14ac:dyDescent="0.25">
      <c r="A12" s="47">
        <v>1</v>
      </c>
      <c r="B12" s="174" t="s">
        <v>435</v>
      </c>
      <c r="C12" s="127">
        <f>F12/D12</f>
        <v>1300</v>
      </c>
      <c r="D12" s="177">
        <v>15</v>
      </c>
      <c r="E12" s="48" t="s">
        <v>241</v>
      </c>
      <c r="F12" s="175">
        <v>19500</v>
      </c>
      <c r="G12" s="182"/>
      <c r="H12" s="50"/>
      <c r="I12" s="182"/>
      <c r="J12" s="50"/>
      <c r="K12" s="185"/>
      <c r="L12" s="50"/>
      <c r="M12" s="48"/>
      <c r="N12" s="48"/>
    </row>
    <row r="13" spans="1:14" ht="14.45" customHeight="1" x14ac:dyDescent="0.25">
      <c r="A13" s="47">
        <v>2</v>
      </c>
      <c r="B13" s="174" t="s">
        <v>436</v>
      </c>
      <c r="C13" s="127">
        <f t="shared" ref="C13:C31" si="0">F13/D13</f>
        <v>1200</v>
      </c>
      <c r="D13" s="51">
        <v>5</v>
      </c>
      <c r="E13" s="48" t="s">
        <v>241</v>
      </c>
      <c r="F13" s="175">
        <v>6000</v>
      </c>
      <c r="G13" s="164"/>
      <c r="H13" s="50"/>
      <c r="I13" s="164"/>
      <c r="J13" s="50"/>
      <c r="K13" s="186"/>
      <c r="L13" s="50"/>
      <c r="M13" s="48"/>
      <c r="N13" s="48"/>
    </row>
    <row r="14" spans="1:14" ht="14.45" customHeight="1" x14ac:dyDescent="0.25">
      <c r="A14" s="47">
        <v>3</v>
      </c>
      <c r="B14" s="174" t="s">
        <v>437</v>
      </c>
      <c r="C14" s="127">
        <f t="shared" si="0"/>
        <v>120</v>
      </c>
      <c r="D14" s="178">
        <v>15</v>
      </c>
      <c r="E14" s="48" t="s">
        <v>454</v>
      </c>
      <c r="F14" s="175">
        <v>1800</v>
      </c>
      <c r="G14" s="183"/>
      <c r="H14" s="50"/>
      <c r="I14" s="183"/>
      <c r="J14" s="50"/>
      <c r="K14" s="187"/>
      <c r="L14" s="50"/>
      <c r="M14" s="48"/>
      <c r="N14" s="48"/>
    </row>
    <row r="15" spans="1:14" ht="14.45" customHeight="1" x14ac:dyDescent="0.25">
      <c r="A15" s="47">
        <v>4</v>
      </c>
      <c r="B15" s="174" t="s">
        <v>438</v>
      </c>
      <c r="C15" s="127">
        <f t="shared" si="0"/>
        <v>500</v>
      </c>
      <c r="D15" s="51">
        <v>3</v>
      </c>
      <c r="E15" s="48" t="s">
        <v>241</v>
      </c>
      <c r="F15" s="175">
        <v>1500</v>
      </c>
      <c r="G15" s="164"/>
      <c r="H15" s="50"/>
      <c r="I15" s="164"/>
      <c r="J15" s="50"/>
      <c r="K15" s="186"/>
      <c r="L15" s="50"/>
      <c r="M15" s="48"/>
      <c r="N15" s="48"/>
    </row>
    <row r="16" spans="1:14" ht="14.45" customHeight="1" x14ac:dyDescent="0.25">
      <c r="A16" s="47">
        <v>5</v>
      </c>
      <c r="B16" s="174" t="s">
        <v>439</v>
      </c>
      <c r="C16" s="127">
        <f t="shared" si="0"/>
        <v>500</v>
      </c>
      <c r="D16" s="51">
        <v>1</v>
      </c>
      <c r="E16" s="48" t="s">
        <v>241</v>
      </c>
      <c r="F16" s="175">
        <v>500</v>
      </c>
      <c r="G16" s="164"/>
      <c r="H16" s="50"/>
      <c r="I16" s="164"/>
      <c r="J16" s="50"/>
      <c r="K16" s="186"/>
      <c r="L16" s="50"/>
      <c r="M16" s="48"/>
      <c r="N16" s="48"/>
    </row>
    <row r="17" spans="1:14" ht="14.45" customHeight="1" x14ac:dyDescent="0.25">
      <c r="A17" s="47">
        <v>6</v>
      </c>
      <c r="B17" s="174" t="s">
        <v>440</v>
      </c>
      <c r="C17" s="127">
        <f t="shared" si="0"/>
        <v>500</v>
      </c>
      <c r="D17" s="179">
        <v>1</v>
      </c>
      <c r="E17" s="48" t="s">
        <v>241</v>
      </c>
      <c r="F17" s="175">
        <v>500</v>
      </c>
      <c r="G17" s="182"/>
      <c r="H17" s="50"/>
      <c r="I17" s="182"/>
      <c r="J17" s="50"/>
      <c r="K17" s="188"/>
      <c r="L17" s="50"/>
      <c r="M17" s="48"/>
      <c r="N17" s="48"/>
    </row>
    <row r="18" spans="1:14" ht="14.45" customHeight="1" x14ac:dyDescent="0.25">
      <c r="A18" s="47">
        <v>7</v>
      </c>
      <c r="B18" s="174" t="s">
        <v>441</v>
      </c>
      <c r="C18" s="127">
        <f t="shared" si="0"/>
        <v>500</v>
      </c>
      <c r="D18" s="51">
        <v>1</v>
      </c>
      <c r="E18" s="48" t="s">
        <v>241</v>
      </c>
      <c r="F18" s="175">
        <v>500</v>
      </c>
      <c r="G18" s="164"/>
      <c r="H18" s="50"/>
      <c r="I18" s="164"/>
      <c r="J18" s="50"/>
      <c r="K18" s="186"/>
      <c r="L18" s="50"/>
      <c r="M18" s="48"/>
      <c r="N18" s="48"/>
    </row>
    <row r="19" spans="1:14" ht="14.45" customHeight="1" x14ac:dyDescent="0.25">
      <c r="A19" s="47">
        <v>8</v>
      </c>
      <c r="B19" s="174" t="s">
        <v>442</v>
      </c>
      <c r="C19" s="127">
        <f t="shared" si="0"/>
        <v>175</v>
      </c>
      <c r="D19" s="179">
        <v>2</v>
      </c>
      <c r="E19" s="48" t="s">
        <v>454</v>
      </c>
      <c r="F19" s="175">
        <v>350</v>
      </c>
      <c r="G19" s="182"/>
      <c r="H19" s="50"/>
      <c r="I19" s="182"/>
      <c r="J19" s="50"/>
      <c r="K19" s="188"/>
      <c r="L19" s="50"/>
      <c r="M19" s="48"/>
      <c r="N19" s="48"/>
    </row>
    <row r="20" spans="1:14" ht="14.45" customHeight="1" x14ac:dyDescent="0.25">
      <c r="A20" s="47">
        <v>9</v>
      </c>
      <c r="B20" s="174" t="s">
        <v>443</v>
      </c>
      <c r="C20" s="127">
        <f t="shared" si="0"/>
        <v>300</v>
      </c>
      <c r="D20" s="51">
        <v>2</v>
      </c>
      <c r="E20" s="48" t="s">
        <v>241</v>
      </c>
      <c r="F20" s="175">
        <v>600</v>
      </c>
      <c r="G20" s="164"/>
      <c r="H20" s="50"/>
      <c r="I20" s="164"/>
      <c r="J20" s="50"/>
      <c r="K20" s="186"/>
      <c r="L20" s="50"/>
      <c r="M20" s="48"/>
      <c r="N20" s="48"/>
    </row>
    <row r="21" spans="1:14" ht="14.45" customHeight="1" x14ac:dyDescent="0.25">
      <c r="A21" s="47">
        <v>10</v>
      </c>
      <c r="B21" s="174" t="s">
        <v>444</v>
      </c>
      <c r="C21" s="127">
        <f t="shared" si="0"/>
        <v>150</v>
      </c>
      <c r="D21" s="51">
        <v>2</v>
      </c>
      <c r="E21" s="48" t="s">
        <v>241</v>
      </c>
      <c r="F21" s="175">
        <v>300</v>
      </c>
      <c r="G21" s="182"/>
      <c r="H21" s="50"/>
      <c r="I21" s="182"/>
      <c r="J21" s="50"/>
      <c r="K21" s="188"/>
      <c r="L21" s="50"/>
      <c r="M21" s="48"/>
      <c r="N21" s="48"/>
    </row>
    <row r="22" spans="1:14" ht="14.45" customHeight="1" x14ac:dyDescent="0.25">
      <c r="A22" s="47">
        <v>11</v>
      </c>
      <c r="B22" s="174" t="s">
        <v>374</v>
      </c>
      <c r="C22" s="127">
        <f t="shared" si="0"/>
        <v>1200</v>
      </c>
      <c r="D22" s="51">
        <v>2</v>
      </c>
      <c r="E22" s="48" t="s">
        <v>241</v>
      </c>
      <c r="F22" s="175">
        <v>2400</v>
      </c>
      <c r="G22" s="164"/>
      <c r="H22" s="50"/>
      <c r="I22" s="164"/>
      <c r="J22" s="50"/>
      <c r="K22" s="186"/>
      <c r="L22" s="50"/>
      <c r="M22" s="48"/>
      <c r="N22" s="48"/>
    </row>
    <row r="23" spans="1:14" ht="14.45" customHeight="1" x14ac:dyDescent="0.25">
      <c r="A23" s="47">
        <v>12</v>
      </c>
      <c r="B23" s="174" t="s">
        <v>445</v>
      </c>
      <c r="C23" s="127">
        <f t="shared" si="0"/>
        <v>540</v>
      </c>
      <c r="D23" s="51">
        <v>2</v>
      </c>
      <c r="E23" s="48" t="s">
        <v>241</v>
      </c>
      <c r="F23" s="175">
        <v>1080</v>
      </c>
      <c r="G23" s="182"/>
      <c r="H23" s="50"/>
      <c r="I23" s="182"/>
      <c r="J23" s="50"/>
      <c r="K23" s="188"/>
      <c r="L23" s="50"/>
      <c r="M23" s="48"/>
      <c r="N23" s="48"/>
    </row>
    <row r="24" spans="1:14" ht="14.45" customHeight="1" x14ac:dyDescent="0.25">
      <c r="A24" s="47">
        <v>13</v>
      </c>
      <c r="B24" s="174" t="s">
        <v>446</v>
      </c>
      <c r="C24" s="127">
        <f t="shared" si="0"/>
        <v>270</v>
      </c>
      <c r="D24" s="51">
        <v>2</v>
      </c>
      <c r="E24" s="48" t="s">
        <v>241</v>
      </c>
      <c r="F24" s="175">
        <v>540</v>
      </c>
      <c r="G24" s="164"/>
      <c r="H24" s="50"/>
      <c r="I24" s="164"/>
      <c r="J24" s="50"/>
      <c r="K24" s="186"/>
      <c r="L24" s="50"/>
      <c r="M24" s="48"/>
      <c r="N24" s="48"/>
    </row>
    <row r="25" spans="1:14" ht="14.45" customHeight="1" x14ac:dyDescent="0.25">
      <c r="A25" s="47">
        <v>14</v>
      </c>
      <c r="B25" s="174" t="s">
        <v>447</v>
      </c>
      <c r="C25" s="127">
        <f t="shared" si="0"/>
        <v>35000</v>
      </c>
      <c r="D25" s="180">
        <v>1</v>
      </c>
      <c r="E25" s="48" t="s">
        <v>455</v>
      </c>
      <c r="F25" s="175">
        <v>35000</v>
      </c>
      <c r="G25" s="184"/>
      <c r="H25" s="50"/>
      <c r="I25" s="184"/>
      <c r="J25" s="50"/>
      <c r="K25" s="184"/>
      <c r="L25" s="50"/>
      <c r="M25" s="48"/>
      <c r="N25" s="48"/>
    </row>
    <row r="26" spans="1:14" ht="14.45" customHeight="1" x14ac:dyDescent="0.25">
      <c r="A26" s="47">
        <v>15</v>
      </c>
      <c r="B26" s="174" t="s">
        <v>448</v>
      </c>
      <c r="C26" s="127">
        <f t="shared" si="0"/>
        <v>350</v>
      </c>
      <c r="D26" s="180">
        <v>2</v>
      </c>
      <c r="E26" s="48" t="s">
        <v>241</v>
      </c>
      <c r="F26" s="175">
        <v>700</v>
      </c>
      <c r="G26" s="184"/>
      <c r="H26" s="50"/>
      <c r="I26" s="184"/>
      <c r="J26" s="50"/>
      <c r="K26" s="184"/>
      <c r="L26" s="50"/>
      <c r="M26" s="48"/>
      <c r="N26" s="48"/>
    </row>
    <row r="27" spans="1:14" ht="14.45" customHeight="1" x14ac:dyDescent="0.25">
      <c r="A27" s="47">
        <v>16</v>
      </c>
      <c r="B27" s="174" t="s">
        <v>449</v>
      </c>
      <c r="C27" s="127">
        <f t="shared" si="0"/>
        <v>150</v>
      </c>
      <c r="D27" s="180">
        <v>2</v>
      </c>
      <c r="E27" s="48" t="s">
        <v>241</v>
      </c>
      <c r="F27" s="175">
        <v>300</v>
      </c>
      <c r="G27" s="184"/>
      <c r="H27" s="50"/>
      <c r="I27" s="184"/>
      <c r="J27" s="50"/>
      <c r="K27" s="184"/>
      <c r="L27" s="50"/>
      <c r="M27" s="48"/>
      <c r="N27" s="48"/>
    </row>
    <row r="28" spans="1:14" x14ac:dyDescent="0.25">
      <c r="A28" s="47">
        <v>17</v>
      </c>
      <c r="B28" s="174" t="s">
        <v>450</v>
      </c>
      <c r="C28" s="127">
        <f t="shared" si="0"/>
        <v>34</v>
      </c>
      <c r="D28" s="180">
        <v>7</v>
      </c>
      <c r="E28" s="48" t="s">
        <v>240</v>
      </c>
      <c r="F28" s="175">
        <v>238</v>
      </c>
      <c r="G28" s="184"/>
      <c r="H28" s="50"/>
      <c r="I28" s="184"/>
      <c r="J28" s="50"/>
      <c r="K28" s="184"/>
      <c r="L28" s="50"/>
      <c r="M28" s="48"/>
      <c r="N28" s="48"/>
    </row>
    <row r="29" spans="1:14" x14ac:dyDescent="0.25">
      <c r="A29" s="47">
        <v>18</v>
      </c>
      <c r="B29" s="174" t="s">
        <v>451</v>
      </c>
      <c r="C29" s="127">
        <f t="shared" si="0"/>
        <v>100</v>
      </c>
      <c r="D29" s="180">
        <v>15</v>
      </c>
      <c r="E29" s="48" t="s">
        <v>241</v>
      </c>
      <c r="F29" s="175">
        <v>1500</v>
      </c>
      <c r="G29" s="184"/>
      <c r="H29" s="50"/>
      <c r="I29" s="184"/>
      <c r="J29" s="50"/>
      <c r="K29" s="184"/>
      <c r="L29" s="50"/>
      <c r="M29" s="48"/>
      <c r="N29" s="48"/>
    </row>
    <row r="30" spans="1:14" x14ac:dyDescent="0.25">
      <c r="A30" s="47">
        <v>19</v>
      </c>
      <c r="B30" s="174" t="s">
        <v>452</v>
      </c>
      <c r="C30" s="127">
        <f t="shared" si="0"/>
        <v>5000</v>
      </c>
      <c r="D30" s="180">
        <v>1</v>
      </c>
      <c r="E30" s="48" t="s">
        <v>241</v>
      </c>
      <c r="F30" s="175">
        <v>5000</v>
      </c>
      <c r="G30" s="184"/>
      <c r="H30" s="50"/>
      <c r="I30" s="48"/>
      <c r="J30" s="50"/>
      <c r="K30" s="105"/>
      <c r="L30" s="50"/>
      <c r="M30" s="48"/>
      <c r="N30" s="48"/>
    </row>
    <row r="31" spans="1:14" x14ac:dyDescent="0.25">
      <c r="A31" s="47">
        <v>20</v>
      </c>
      <c r="B31" s="174" t="s">
        <v>453</v>
      </c>
      <c r="C31" s="127">
        <f t="shared" si="0"/>
        <v>400</v>
      </c>
      <c r="D31" s="181">
        <v>1</v>
      </c>
      <c r="E31" s="48" t="s">
        <v>242</v>
      </c>
      <c r="F31" s="176">
        <v>400</v>
      </c>
      <c r="G31" s="184"/>
      <c r="H31" s="50"/>
      <c r="I31" s="48"/>
      <c r="J31" s="50"/>
      <c r="K31" s="106"/>
      <c r="L31" s="50"/>
      <c r="M31" s="48"/>
      <c r="N31" s="48"/>
    </row>
    <row r="32" spans="1:14" x14ac:dyDescent="0.25">
      <c r="A32" s="47">
        <v>21</v>
      </c>
      <c r="B32" s="128"/>
      <c r="C32" s="127"/>
      <c r="D32" s="129"/>
      <c r="E32" s="48"/>
      <c r="F32" s="127"/>
      <c r="G32" s="106"/>
      <c r="H32" s="48"/>
      <c r="I32" s="48"/>
      <c r="J32" s="48"/>
      <c r="K32" s="106"/>
      <c r="L32" s="48"/>
      <c r="M32" s="48"/>
      <c r="N32" s="48"/>
    </row>
    <row r="33" spans="1:14" x14ac:dyDescent="0.25">
      <c r="A33" s="47">
        <v>22</v>
      </c>
      <c r="B33" s="128"/>
      <c r="C33" s="127"/>
      <c r="D33" s="130"/>
      <c r="E33" s="48"/>
      <c r="F33" s="127"/>
      <c r="G33" s="106"/>
      <c r="H33" s="48"/>
      <c r="I33" s="48"/>
      <c r="J33" s="48"/>
      <c r="K33" s="106"/>
      <c r="L33" s="48"/>
      <c r="M33" s="48"/>
      <c r="N33" s="48"/>
    </row>
    <row r="34" spans="1:14" x14ac:dyDescent="0.25">
      <c r="A34" s="47">
        <v>23</v>
      </c>
      <c r="B34" s="128"/>
      <c r="C34" s="127"/>
      <c r="D34" s="89"/>
      <c r="E34" s="48"/>
      <c r="F34" s="127"/>
      <c r="G34" s="106"/>
      <c r="H34" s="48"/>
      <c r="I34" s="48"/>
      <c r="J34" s="48"/>
      <c r="K34" s="106"/>
      <c r="L34" s="48"/>
      <c r="M34" s="48"/>
      <c r="N34" s="48"/>
    </row>
    <row r="35" spans="1:14" x14ac:dyDescent="0.25">
      <c r="A35" s="47">
        <v>24</v>
      </c>
      <c r="B35" s="128"/>
      <c r="C35" s="127"/>
      <c r="D35" s="47"/>
      <c r="E35" s="48"/>
      <c r="F35" s="127"/>
      <c r="G35" s="106"/>
      <c r="H35" s="48"/>
      <c r="I35" s="48"/>
      <c r="J35" s="48"/>
      <c r="K35" s="106"/>
      <c r="L35" s="48"/>
      <c r="M35" s="48"/>
      <c r="N35" s="48"/>
    </row>
    <row r="36" spans="1:14" x14ac:dyDescent="0.25">
      <c r="A36" s="47">
        <v>25</v>
      </c>
      <c r="B36" s="128"/>
      <c r="C36" s="127"/>
      <c r="D36" s="131"/>
      <c r="E36" s="48"/>
      <c r="F36" s="127"/>
      <c r="G36" s="106"/>
      <c r="H36" s="48"/>
      <c r="I36" s="48"/>
      <c r="J36" s="48"/>
      <c r="K36" s="106"/>
      <c r="L36" s="48"/>
      <c r="M36" s="48"/>
      <c r="N36" s="48"/>
    </row>
    <row r="37" spans="1:14" x14ac:dyDescent="0.25">
      <c r="A37" s="47">
        <v>26</v>
      </c>
      <c r="B37" s="128"/>
      <c r="C37" s="127"/>
      <c r="D37" s="47"/>
      <c r="E37" s="48"/>
      <c r="F37" s="127"/>
      <c r="G37" s="106"/>
      <c r="H37" s="48"/>
      <c r="I37" s="48"/>
      <c r="J37" s="48"/>
      <c r="K37" s="106"/>
      <c r="L37" s="48"/>
      <c r="M37" s="48"/>
      <c r="N37" s="48"/>
    </row>
    <row r="38" spans="1:14" x14ac:dyDescent="0.25">
      <c r="A38" s="47">
        <v>27</v>
      </c>
      <c r="B38" s="128"/>
      <c r="C38" s="127"/>
      <c r="D38" s="131"/>
      <c r="E38" s="48"/>
      <c r="F38" s="127"/>
      <c r="G38" s="106"/>
      <c r="H38" s="48"/>
      <c r="I38" s="48"/>
      <c r="J38" s="48"/>
      <c r="K38" s="106"/>
      <c r="L38" s="48"/>
      <c r="M38" s="48"/>
      <c r="N38" s="48"/>
    </row>
    <row r="39" spans="1:14" x14ac:dyDescent="0.25">
      <c r="A39" s="47">
        <v>28</v>
      </c>
      <c r="B39" s="128"/>
      <c r="C39" s="127"/>
      <c r="D39" s="47"/>
      <c r="E39" s="48"/>
      <c r="F39" s="127"/>
      <c r="G39" s="106"/>
      <c r="H39" s="48"/>
      <c r="I39" s="48"/>
      <c r="J39" s="48"/>
      <c r="K39" s="106"/>
      <c r="L39" s="48"/>
      <c r="M39" s="48"/>
      <c r="N39" s="48"/>
    </row>
    <row r="40" spans="1:14" x14ac:dyDescent="0.25">
      <c r="A40" s="47">
        <v>29</v>
      </c>
      <c r="B40" s="128"/>
      <c r="C40" s="48"/>
      <c r="D40" s="104"/>
      <c r="E40" s="48"/>
      <c r="F40" s="132"/>
      <c r="G40" s="106"/>
      <c r="H40" s="48"/>
      <c r="I40" s="48"/>
      <c r="J40" s="48"/>
      <c r="K40" s="106"/>
      <c r="L40" s="48"/>
      <c r="M40" s="48"/>
      <c r="N40" s="48"/>
    </row>
    <row r="41" spans="1:14" x14ac:dyDescent="0.25">
      <c r="A41" s="47">
        <v>30</v>
      </c>
      <c r="B41" s="128"/>
      <c r="C41" s="48"/>
      <c r="D41" s="104"/>
      <c r="E41" s="48"/>
      <c r="F41" s="133"/>
      <c r="G41" s="106"/>
      <c r="H41" s="48"/>
      <c r="I41" s="48"/>
      <c r="J41" s="48"/>
      <c r="K41" s="106"/>
      <c r="L41" s="48"/>
      <c r="M41" s="48"/>
      <c r="N41" s="48"/>
    </row>
    <row r="42" spans="1:14" x14ac:dyDescent="0.25">
      <c r="A42" s="116" t="s">
        <v>19</v>
      </c>
      <c r="B42" s="48"/>
      <c r="C42" s="48"/>
      <c r="D42" s="47"/>
      <c r="E42" s="48"/>
      <c r="F42" s="50">
        <f>SUM(F12:F41)</f>
        <v>78708</v>
      </c>
      <c r="G42" s="50"/>
      <c r="H42" s="50">
        <f t="shared" ref="H42:L42" si="1">SUM(H12:H41)</f>
        <v>0</v>
      </c>
      <c r="I42" s="50"/>
      <c r="J42" s="50">
        <f t="shared" si="1"/>
        <v>0</v>
      </c>
      <c r="K42" s="50"/>
      <c r="L42" s="50">
        <f t="shared" si="1"/>
        <v>0</v>
      </c>
      <c r="M42" s="48"/>
      <c r="N42" s="48"/>
    </row>
    <row r="43" spans="1:14" s="8" customFormat="1" x14ac:dyDescent="0.25">
      <c r="A43" s="5"/>
      <c r="B43" s="5"/>
      <c r="C43" s="5"/>
      <c r="D43" s="53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s="8" customFormat="1" x14ac:dyDescent="0.25">
      <c r="A44" s="20" t="s">
        <v>27</v>
      </c>
      <c r="B44" s="6"/>
      <c r="C44" s="6"/>
      <c r="D44" s="54"/>
      <c r="E44" s="6"/>
      <c r="F44" s="6"/>
      <c r="G44" s="6"/>
      <c r="H44" s="7"/>
      <c r="I44" s="7"/>
      <c r="J44" s="7"/>
      <c r="K44" s="7"/>
      <c r="L44" s="7"/>
    </row>
    <row r="45" spans="1:14" s="8" customFormat="1" ht="14.45" customHeight="1" x14ac:dyDescent="0.25">
      <c r="B45" s="7"/>
      <c r="C45" s="7"/>
      <c r="D45" s="114"/>
      <c r="E45" s="7"/>
      <c r="F45" s="7"/>
      <c r="G45" s="7"/>
      <c r="H45" s="15"/>
      <c r="I45" s="7"/>
      <c r="K45"/>
      <c r="L45"/>
      <c r="M45"/>
    </row>
    <row r="46" spans="1:14" s="8" customFormat="1" ht="14.45" customHeight="1" x14ac:dyDescent="0.25">
      <c r="B46" s="7"/>
      <c r="C46" s="7"/>
      <c r="D46" s="114"/>
      <c r="E46" s="7"/>
      <c r="F46" s="7"/>
      <c r="G46" s="7"/>
      <c r="H46" s="15"/>
      <c r="I46" s="7"/>
      <c r="K46"/>
      <c r="L46"/>
      <c r="M46"/>
    </row>
    <row r="47" spans="1:14" s="8" customFormat="1" ht="14.45" customHeight="1" x14ac:dyDescent="0.25">
      <c r="A47" s="219" t="s">
        <v>375</v>
      </c>
      <c r="B47" s="219"/>
      <c r="C47" s="219"/>
      <c r="D47" s="114"/>
      <c r="E47" s="7"/>
      <c r="F47" s="7"/>
      <c r="G47" s="7"/>
      <c r="H47" s="15"/>
      <c r="I47" s="7"/>
      <c r="K47"/>
      <c r="L47"/>
      <c r="M47"/>
    </row>
    <row r="48" spans="1:14" s="8" customFormat="1" x14ac:dyDescent="0.25">
      <c r="A48" s="221" t="s">
        <v>376</v>
      </c>
      <c r="B48" s="221"/>
      <c r="C48" s="221"/>
      <c r="D48" s="114"/>
      <c r="H48" s="7"/>
      <c r="K48"/>
      <c r="L48"/>
      <c r="M48"/>
    </row>
    <row r="49" spans="2:13" s="8" customFormat="1" x14ac:dyDescent="0.25">
      <c r="B49" s="7"/>
      <c r="C49" s="7"/>
      <c r="D49" s="114"/>
      <c r="H49" s="7"/>
      <c r="K49"/>
      <c r="L49"/>
      <c r="M49"/>
    </row>
    <row r="50" spans="2:13" s="8" customFormat="1" x14ac:dyDescent="0.25">
      <c r="D50" s="117"/>
    </row>
  </sheetData>
  <sheetProtection password="C1B6" sheet="1" objects="1" scenarios="1"/>
  <mergeCells count="22">
    <mergeCell ref="A48:C48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47:C47"/>
    <mergeCell ref="K7:N7"/>
    <mergeCell ref="G3:H3"/>
    <mergeCell ref="G4:H4"/>
    <mergeCell ref="A6:D6"/>
    <mergeCell ref="A7:E7"/>
    <mergeCell ref="F7:J7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MAYOR'S OFFICE</vt:lpstr>
      <vt:lpstr>VMO</vt:lpstr>
      <vt:lpstr>MPDC</vt:lpstr>
      <vt:lpstr>BUDGET</vt:lpstr>
      <vt:lpstr>LCR</vt:lpstr>
      <vt:lpstr>ACCOUNTING</vt:lpstr>
      <vt:lpstr>MTO</vt:lpstr>
      <vt:lpstr>ASSESSOR</vt:lpstr>
      <vt:lpstr>ENGINEERING</vt:lpstr>
      <vt:lpstr>D.A.</vt:lpstr>
      <vt:lpstr>MSWDO</vt:lpstr>
      <vt:lpstr>LDRRMO</vt:lpstr>
      <vt:lpstr>RHU</vt:lpstr>
      <vt:lpstr>MARKET</vt:lpstr>
      <vt:lpstr>HRMO</vt:lpstr>
      <vt:lpstr>DILG</vt:lpstr>
      <vt:lpstr>PNP</vt:lpstr>
      <vt:lpstr>Form 4b - APP Summary</vt:lpstr>
      <vt:lpstr>'Form 4b - APP Summary'!Print_Area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MTO Asingan</cp:lastModifiedBy>
  <cp:lastPrinted>2019-08-14T06:34:30Z</cp:lastPrinted>
  <dcterms:created xsi:type="dcterms:W3CDTF">2018-01-17T05:27:32Z</dcterms:created>
  <dcterms:modified xsi:type="dcterms:W3CDTF">2022-01-31T07:57:13Z</dcterms:modified>
</cp:coreProperties>
</file>