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305" tabRatio="816"/>
  </bookViews>
  <sheets>
    <sheet name="MAYOR'S OFFICE" sheetId="13" r:id="rId1"/>
    <sheet name="VMO" sheetId="8" r:id="rId2"/>
    <sheet name="MPDC" sheetId="1" r:id="rId3"/>
    <sheet name="BUDGET" sheetId="3" r:id="rId4"/>
    <sheet name="LCR" sheetId="7" r:id="rId5"/>
    <sheet name="ACCOUNTING" sheetId="14" r:id="rId6"/>
    <sheet name="MTO" sheetId="5" r:id="rId7"/>
    <sheet name="ASSESSOR" sheetId="12" r:id="rId8"/>
    <sheet name="ENGINEERING" sheetId="19" r:id="rId9"/>
    <sheet name="D.A." sheetId="21" r:id="rId10"/>
    <sheet name="MSWDO" sheetId="15" r:id="rId11"/>
    <sheet name="LDRRMO" sheetId="4" r:id="rId12"/>
    <sheet name="RHU" sheetId="20" r:id="rId13"/>
    <sheet name="MARKET" sheetId="17" r:id="rId14"/>
    <sheet name="HRMO" sheetId="10" r:id="rId15"/>
    <sheet name="OSCA" sheetId="18" r:id="rId16"/>
    <sheet name="DILG" sheetId="9" r:id="rId17"/>
    <sheet name="PNP" sheetId="6" r:id="rId18"/>
    <sheet name="BFP" sheetId="16" r:id="rId19"/>
    <sheet name="Form 4b - APP Summary" sheetId="2" r:id="rId20"/>
  </sheets>
  <definedNames>
    <definedName name="_xlnm.Print_Area" localSheetId="19">'Form 4b - APP Summary'!$A$1:$C$34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0" i="16" l="1"/>
  <c r="F67" i="16"/>
  <c r="F66" i="16"/>
  <c r="F65" i="16"/>
  <c r="F64" i="16"/>
  <c r="F63" i="16"/>
  <c r="F62" i="16"/>
  <c r="F61" i="16"/>
  <c r="F60" i="16"/>
  <c r="F59" i="16"/>
  <c r="F58" i="16"/>
  <c r="F57" i="16"/>
  <c r="F56" i="16"/>
  <c r="F55" i="16"/>
  <c r="F54" i="16"/>
  <c r="F53" i="16"/>
  <c r="F52" i="16"/>
  <c r="F51" i="16"/>
  <c r="F50" i="16"/>
  <c r="F49" i="16"/>
  <c r="F48" i="16"/>
  <c r="F47" i="16"/>
  <c r="F46" i="16"/>
  <c r="F45" i="16"/>
  <c r="F44" i="16"/>
  <c r="F43" i="16"/>
  <c r="F42" i="16"/>
  <c r="F41" i="16"/>
  <c r="F40" i="16"/>
  <c r="F39" i="16"/>
  <c r="F38" i="16"/>
  <c r="F37" i="16"/>
  <c r="F36" i="16"/>
  <c r="F35" i="16"/>
  <c r="F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F18" i="16"/>
  <c r="F17" i="16"/>
  <c r="F16" i="16"/>
  <c r="F15" i="16"/>
  <c r="F14" i="16"/>
  <c r="F13" i="16"/>
  <c r="F12" i="16"/>
  <c r="F69" i="21" l="1"/>
  <c r="C13" i="21"/>
  <c r="C14" i="21"/>
  <c r="C15" i="21"/>
  <c r="C16" i="21"/>
  <c r="C17" i="21"/>
  <c r="C18" i="21"/>
  <c r="C19" i="21"/>
  <c r="C20" i="21"/>
  <c r="C21" i="21"/>
  <c r="C22" i="21"/>
  <c r="C23" i="21"/>
  <c r="C24" i="21"/>
  <c r="C25" i="21"/>
  <c r="C26" i="21"/>
  <c r="C27" i="21"/>
  <c r="C28" i="21"/>
  <c r="C29" i="21"/>
  <c r="C30" i="21"/>
  <c r="C31" i="21"/>
  <c r="C32" i="21"/>
  <c r="C33" i="21"/>
  <c r="C34" i="21"/>
  <c r="C35" i="21"/>
  <c r="C36" i="21"/>
  <c r="C37" i="21"/>
  <c r="C38" i="21"/>
  <c r="C39" i="21"/>
  <c r="C40" i="21"/>
  <c r="C41" i="21"/>
  <c r="C42" i="21"/>
  <c r="C43" i="21"/>
  <c r="C44" i="21"/>
  <c r="C45" i="21"/>
  <c r="C46" i="21"/>
  <c r="C47" i="21"/>
  <c r="C48" i="21"/>
  <c r="C49" i="21"/>
  <c r="C50" i="21"/>
  <c r="C51" i="21"/>
  <c r="C52" i="21"/>
  <c r="C53" i="21"/>
  <c r="C54" i="21"/>
  <c r="C55" i="21"/>
  <c r="C56" i="21"/>
  <c r="C57" i="21"/>
  <c r="C58" i="21"/>
  <c r="C59" i="21"/>
  <c r="C60" i="21"/>
  <c r="C61" i="21"/>
  <c r="C62" i="21"/>
  <c r="C63" i="21"/>
  <c r="C64" i="21"/>
  <c r="C65" i="21"/>
  <c r="C66" i="21"/>
  <c r="C67" i="21"/>
  <c r="C68" i="21"/>
  <c r="C12" i="21"/>
  <c r="F98" i="20" l="1"/>
  <c r="L85" i="20"/>
  <c r="O85" i="20" s="1"/>
  <c r="L78" i="20"/>
  <c r="O78" i="20" s="1"/>
  <c r="L75" i="20"/>
  <c r="O75" i="20" s="1"/>
  <c r="L69" i="20"/>
  <c r="O69" i="20" s="1"/>
  <c r="L66" i="20"/>
  <c r="O66" i="20" s="1"/>
  <c r="L64" i="20"/>
  <c r="O64" i="20" s="1"/>
  <c r="L60" i="20"/>
  <c r="O60" i="20" s="1"/>
  <c r="L56" i="20"/>
  <c r="O56" i="20" s="1"/>
  <c r="L54" i="20"/>
  <c r="O54" i="20" s="1"/>
  <c r="O12" i="20"/>
  <c r="O13" i="20"/>
  <c r="O14" i="20"/>
  <c r="O15" i="20"/>
  <c r="O16" i="20"/>
  <c r="O17" i="20"/>
  <c r="O18" i="20"/>
  <c r="O19" i="20"/>
  <c r="O20" i="20"/>
  <c r="O21" i="20"/>
  <c r="O22" i="20"/>
  <c r="O23" i="20"/>
  <c r="O24" i="20"/>
  <c r="O25" i="20"/>
  <c r="O26" i="20"/>
  <c r="O27" i="20"/>
  <c r="O28" i="20"/>
  <c r="O29" i="20"/>
  <c r="O30" i="20"/>
  <c r="O31" i="20"/>
  <c r="O32" i="20"/>
  <c r="O33" i="20"/>
  <c r="O34" i="20"/>
  <c r="O35" i="20"/>
  <c r="O36" i="20"/>
  <c r="O37" i="20"/>
  <c r="O38" i="20"/>
  <c r="O39" i="20"/>
  <c r="O40" i="20"/>
  <c r="O41" i="20"/>
  <c r="O42" i="20"/>
  <c r="O43" i="20"/>
  <c r="O44" i="20"/>
  <c r="O45" i="20"/>
  <c r="O46" i="20"/>
  <c r="O47" i="20"/>
  <c r="O48" i="20"/>
  <c r="O49" i="20"/>
  <c r="O50" i="20"/>
  <c r="O51" i="20"/>
  <c r="O52" i="20"/>
  <c r="O53" i="20"/>
  <c r="O59" i="20"/>
  <c r="O63" i="20"/>
  <c r="O65" i="20"/>
  <c r="O68" i="20"/>
  <c r="O72" i="20"/>
  <c r="O73" i="20"/>
  <c r="O74" i="20"/>
  <c r="O77" i="20"/>
  <c r="O79" i="20"/>
  <c r="O82" i="20"/>
  <c r="O84" i="20"/>
  <c r="O88" i="20"/>
  <c r="O89" i="20"/>
  <c r="N98" i="20"/>
  <c r="H98" i="20"/>
  <c r="N52" i="20"/>
  <c r="L89" i="20"/>
  <c r="L88" i="20"/>
  <c r="L87" i="20"/>
  <c r="O87" i="20" s="1"/>
  <c r="L86" i="20"/>
  <c r="O86" i="20" s="1"/>
  <c r="L83" i="20"/>
  <c r="O83" i="20" s="1"/>
  <c r="L82" i="20"/>
  <c r="L81" i="20"/>
  <c r="O81" i="20" s="1"/>
  <c r="L80" i="20"/>
  <c r="O80" i="20" s="1"/>
  <c r="L76" i="20"/>
  <c r="O76" i="20" s="1"/>
  <c r="L71" i="20"/>
  <c r="O71" i="20" s="1"/>
  <c r="L70" i="20"/>
  <c r="O70" i="20" s="1"/>
  <c r="L67" i="20"/>
  <c r="O67" i="20" s="1"/>
  <c r="L62" i="20"/>
  <c r="L61" i="20"/>
  <c r="L58" i="20"/>
  <c r="O58" i="20" s="1"/>
  <c r="L57" i="20"/>
  <c r="O57" i="20" s="1"/>
  <c r="O55" i="20"/>
  <c r="L46" i="20"/>
  <c r="L45" i="20"/>
  <c r="L41" i="20"/>
  <c r="L40" i="20"/>
  <c r="L35" i="20"/>
  <c r="L34" i="20"/>
  <c r="L28" i="20"/>
  <c r="L27" i="20"/>
  <c r="L26" i="20"/>
  <c r="L24" i="20"/>
  <c r="L23" i="20"/>
  <c r="L22" i="20"/>
  <c r="L21" i="20"/>
  <c r="L16" i="20"/>
  <c r="L14" i="20"/>
  <c r="L13" i="20"/>
  <c r="L12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27" i="20"/>
  <c r="H28" i="20"/>
  <c r="H29" i="20"/>
  <c r="H30" i="20"/>
  <c r="H31" i="20"/>
  <c r="H32" i="20"/>
  <c r="H33" i="20"/>
  <c r="H34" i="20"/>
  <c r="H35" i="20"/>
  <c r="H36" i="20"/>
  <c r="H37" i="20"/>
  <c r="H38" i="20"/>
  <c r="H39" i="20"/>
  <c r="H40" i="20"/>
  <c r="H41" i="20"/>
  <c r="H42" i="20"/>
  <c r="H43" i="20"/>
  <c r="H44" i="20"/>
  <c r="H45" i="20"/>
  <c r="H46" i="20"/>
  <c r="H47" i="20"/>
  <c r="H48" i="20"/>
  <c r="H49" i="20"/>
  <c r="H50" i="20"/>
  <c r="H51" i="20"/>
  <c r="H52" i="20"/>
  <c r="H53" i="20"/>
  <c r="H54" i="20"/>
  <c r="H55" i="20"/>
  <c r="H56" i="20"/>
  <c r="H57" i="20"/>
  <c r="H58" i="20"/>
  <c r="H59" i="20"/>
  <c r="H60" i="20"/>
  <c r="H61" i="20"/>
  <c r="H62" i="20"/>
  <c r="H63" i="20"/>
  <c r="H64" i="20"/>
  <c r="H65" i="20"/>
  <c r="H66" i="20"/>
  <c r="H67" i="20"/>
  <c r="H68" i="20"/>
  <c r="H69" i="20"/>
  <c r="H70" i="20"/>
  <c r="H71" i="20"/>
  <c r="H72" i="20"/>
  <c r="H73" i="20"/>
  <c r="H74" i="20"/>
  <c r="H75" i="20"/>
  <c r="H76" i="20"/>
  <c r="H77" i="20"/>
  <c r="H78" i="20"/>
  <c r="H79" i="20"/>
  <c r="H80" i="20"/>
  <c r="H81" i="20"/>
  <c r="H82" i="20"/>
  <c r="H83" i="20"/>
  <c r="H84" i="20"/>
  <c r="H85" i="20"/>
  <c r="H86" i="20"/>
  <c r="H87" i="20"/>
  <c r="H88" i="20"/>
  <c r="H12" i="20"/>
  <c r="O62" i="20" l="1"/>
  <c r="O61" i="20"/>
  <c r="L98" i="20"/>
  <c r="F13" i="19"/>
  <c r="F14" i="19"/>
  <c r="F15" i="19"/>
  <c r="F16" i="19"/>
  <c r="F17" i="19"/>
  <c r="F18" i="19"/>
  <c r="F19" i="19"/>
  <c r="F20" i="19"/>
  <c r="F21" i="19"/>
  <c r="F22" i="19"/>
  <c r="F23" i="19"/>
  <c r="F24" i="19"/>
  <c r="F25" i="19"/>
  <c r="F26" i="19"/>
  <c r="F27" i="19"/>
  <c r="F28" i="19"/>
  <c r="F29" i="19"/>
  <c r="F30" i="19"/>
  <c r="F31" i="19"/>
  <c r="F32" i="19"/>
  <c r="F33" i="19"/>
  <c r="F34" i="19"/>
  <c r="F35" i="19"/>
  <c r="F36" i="19"/>
  <c r="F37" i="19"/>
  <c r="F38" i="19"/>
  <c r="F39" i="19"/>
  <c r="F12" i="19"/>
  <c r="F42" i="19" l="1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48" i="17"/>
  <c r="C49" i="17"/>
  <c r="C50" i="17"/>
  <c r="C51" i="17"/>
  <c r="C52" i="17"/>
  <c r="C53" i="17"/>
  <c r="C54" i="17"/>
  <c r="C55" i="17"/>
  <c r="C56" i="17"/>
  <c r="C57" i="17"/>
  <c r="C58" i="17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C72" i="17"/>
  <c r="C73" i="17"/>
  <c r="C74" i="17"/>
  <c r="C75" i="17"/>
  <c r="C76" i="17"/>
  <c r="C77" i="17"/>
  <c r="C78" i="17"/>
  <c r="C79" i="17"/>
  <c r="C80" i="17"/>
  <c r="C81" i="17"/>
  <c r="C82" i="17"/>
  <c r="C83" i="17"/>
  <c r="C84" i="17"/>
  <c r="C85" i="17"/>
  <c r="C86" i="17"/>
  <c r="C87" i="17"/>
  <c r="C88" i="17"/>
  <c r="C89" i="17"/>
  <c r="C90" i="17"/>
  <c r="C91" i="17"/>
  <c r="C12" i="17"/>
  <c r="H109" i="4"/>
  <c r="H108" i="4"/>
  <c r="H106" i="4"/>
  <c r="G13" i="4"/>
  <c r="H13" i="4" s="1"/>
  <c r="G14" i="4"/>
  <c r="H14" i="4" s="1"/>
  <c r="G15" i="4"/>
  <c r="H15" i="4" s="1"/>
  <c r="G16" i="4"/>
  <c r="H16" i="4" s="1"/>
  <c r="G17" i="4"/>
  <c r="H17" i="4" s="1"/>
  <c r="G18" i="4"/>
  <c r="H18" i="4" s="1"/>
  <c r="G19" i="4"/>
  <c r="H19" i="4" s="1"/>
  <c r="G20" i="4"/>
  <c r="H20" i="4" s="1"/>
  <c r="G21" i="4"/>
  <c r="H21" i="4" s="1"/>
  <c r="G22" i="4"/>
  <c r="H22" i="4" s="1"/>
  <c r="G23" i="4"/>
  <c r="H23" i="4" s="1"/>
  <c r="G24" i="4"/>
  <c r="H24" i="4" s="1"/>
  <c r="G25" i="4"/>
  <c r="H25" i="4" s="1"/>
  <c r="G26" i="4"/>
  <c r="H26" i="4" s="1"/>
  <c r="G27" i="4"/>
  <c r="H27" i="4" s="1"/>
  <c r="G28" i="4"/>
  <c r="H28" i="4" s="1"/>
  <c r="G29" i="4"/>
  <c r="H29" i="4" s="1"/>
  <c r="G30" i="4"/>
  <c r="H30" i="4" s="1"/>
  <c r="G31" i="4"/>
  <c r="H31" i="4" s="1"/>
  <c r="G32" i="4"/>
  <c r="H32" i="4" s="1"/>
  <c r="G33" i="4"/>
  <c r="H33" i="4" s="1"/>
  <c r="G34" i="4"/>
  <c r="H34" i="4" s="1"/>
  <c r="G35" i="4"/>
  <c r="H35" i="4" s="1"/>
  <c r="G36" i="4"/>
  <c r="H36" i="4" s="1"/>
  <c r="G37" i="4"/>
  <c r="H37" i="4" s="1"/>
  <c r="G38" i="4"/>
  <c r="H38" i="4" s="1"/>
  <c r="G39" i="4"/>
  <c r="H39" i="4" s="1"/>
  <c r="G40" i="4"/>
  <c r="H40" i="4" s="1"/>
  <c r="G41" i="4"/>
  <c r="H41" i="4" s="1"/>
  <c r="G42" i="4"/>
  <c r="H42" i="4" s="1"/>
  <c r="G43" i="4"/>
  <c r="H43" i="4" s="1"/>
  <c r="G44" i="4"/>
  <c r="H44" i="4" s="1"/>
  <c r="G45" i="4"/>
  <c r="H45" i="4" s="1"/>
  <c r="G46" i="4"/>
  <c r="H46" i="4" s="1"/>
  <c r="G47" i="4"/>
  <c r="H47" i="4" s="1"/>
  <c r="G48" i="4"/>
  <c r="H48" i="4" s="1"/>
  <c r="G49" i="4"/>
  <c r="H49" i="4" s="1"/>
  <c r="G50" i="4"/>
  <c r="H50" i="4" s="1"/>
  <c r="G51" i="4"/>
  <c r="H51" i="4" s="1"/>
  <c r="G52" i="4"/>
  <c r="H52" i="4" s="1"/>
  <c r="G53" i="4"/>
  <c r="H53" i="4" s="1"/>
  <c r="G54" i="4"/>
  <c r="H54" i="4" s="1"/>
  <c r="G55" i="4"/>
  <c r="H55" i="4" s="1"/>
  <c r="G56" i="4"/>
  <c r="H56" i="4" s="1"/>
  <c r="G57" i="4"/>
  <c r="H57" i="4" s="1"/>
  <c r="G58" i="4"/>
  <c r="H58" i="4" s="1"/>
  <c r="G59" i="4"/>
  <c r="H59" i="4" s="1"/>
  <c r="G60" i="4"/>
  <c r="H60" i="4" s="1"/>
  <c r="G61" i="4"/>
  <c r="H61" i="4" s="1"/>
  <c r="G62" i="4"/>
  <c r="H62" i="4" s="1"/>
  <c r="G63" i="4"/>
  <c r="H63" i="4" s="1"/>
  <c r="G64" i="4"/>
  <c r="H64" i="4" s="1"/>
  <c r="G65" i="4"/>
  <c r="H65" i="4" s="1"/>
  <c r="G66" i="4"/>
  <c r="H66" i="4" s="1"/>
  <c r="G67" i="4"/>
  <c r="H67" i="4" s="1"/>
  <c r="G68" i="4"/>
  <c r="H68" i="4" s="1"/>
  <c r="G69" i="4"/>
  <c r="H69" i="4" s="1"/>
  <c r="G70" i="4"/>
  <c r="H70" i="4" s="1"/>
  <c r="G71" i="4"/>
  <c r="H71" i="4" s="1"/>
  <c r="G72" i="4"/>
  <c r="H72" i="4" s="1"/>
  <c r="G73" i="4"/>
  <c r="H73" i="4" s="1"/>
  <c r="G74" i="4"/>
  <c r="H74" i="4" s="1"/>
  <c r="G75" i="4"/>
  <c r="H75" i="4" s="1"/>
  <c r="G76" i="4"/>
  <c r="H76" i="4" s="1"/>
  <c r="G77" i="4"/>
  <c r="H77" i="4" s="1"/>
  <c r="G78" i="4"/>
  <c r="H78" i="4" s="1"/>
  <c r="G79" i="4"/>
  <c r="H79" i="4" s="1"/>
  <c r="G80" i="4"/>
  <c r="H80" i="4" s="1"/>
  <c r="G81" i="4"/>
  <c r="H81" i="4" s="1"/>
  <c r="G82" i="4"/>
  <c r="H82" i="4" s="1"/>
  <c r="G83" i="4"/>
  <c r="H83" i="4" s="1"/>
  <c r="G84" i="4"/>
  <c r="H84" i="4" s="1"/>
  <c r="G85" i="4"/>
  <c r="H85" i="4" s="1"/>
  <c r="G86" i="4"/>
  <c r="H86" i="4" s="1"/>
  <c r="G87" i="4"/>
  <c r="H87" i="4" s="1"/>
  <c r="G88" i="4"/>
  <c r="H88" i="4" s="1"/>
  <c r="G89" i="4"/>
  <c r="H89" i="4" s="1"/>
  <c r="G90" i="4"/>
  <c r="H90" i="4" s="1"/>
  <c r="G91" i="4"/>
  <c r="H91" i="4" s="1"/>
  <c r="G92" i="4"/>
  <c r="H92" i="4" s="1"/>
  <c r="G93" i="4"/>
  <c r="H93" i="4" s="1"/>
  <c r="G94" i="4"/>
  <c r="H94" i="4" s="1"/>
  <c r="G95" i="4"/>
  <c r="H95" i="4" s="1"/>
  <c r="G96" i="4"/>
  <c r="H96" i="4" s="1"/>
  <c r="G97" i="4"/>
  <c r="H97" i="4" s="1"/>
  <c r="G98" i="4"/>
  <c r="H98" i="4" s="1"/>
  <c r="G99" i="4"/>
  <c r="H99" i="4" s="1"/>
  <c r="G100" i="4"/>
  <c r="H100" i="4" s="1"/>
  <c r="G101" i="4"/>
  <c r="H101" i="4" s="1"/>
  <c r="G102" i="4"/>
  <c r="H102" i="4" s="1"/>
  <c r="G103" i="4"/>
  <c r="H103" i="4" s="1"/>
  <c r="G104" i="4"/>
  <c r="H104" i="4" s="1"/>
  <c r="G105" i="4"/>
  <c r="H105" i="4" s="1"/>
  <c r="G107" i="4"/>
  <c r="H107" i="4" s="1"/>
  <c r="H12" i="4"/>
  <c r="G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7" i="4"/>
  <c r="C12" i="4"/>
  <c r="L65" i="15"/>
  <c r="H65" i="15"/>
  <c r="O59" i="15"/>
  <c r="O60" i="15"/>
  <c r="O61" i="15"/>
  <c r="O62" i="15"/>
  <c r="O63" i="15"/>
  <c r="O64" i="15"/>
  <c r="H64" i="15"/>
  <c r="H59" i="15"/>
  <c r="L58" i="15" l="1"/>
  <c r="O58" i="15" s="1"/>
  <c r="O57" i="15"/>
  <c r="L57" i="15"/>
  <c r="L56" i="15"/>
  <c r="O56" i="15" s="1"/>
  <c r="O55" i="15"/>
  <c r="L55" i="15"/>
  <c r="O54" i="15"/>
  <c r="L54" i="15"/>
  <c r="O53" i="15"/>
  <c r="L53" i="15"/>
  <c r="O52" i="15"/>
  <c r="L52" i="15"/>
  <c r="O51" i="15"/>
  <c r="L51" i="15"/>
  <c r="O50" i="15"/>
  <c r="L50" i="15"/>
  <c r="O49" i="15"/>
  <c r="L49" i="15"/>
  <c r="L48" i="15"/>
  <c r="O48" i="15" s="1"/>
  <c r="L47" i="15"/>
  <c r="O47" i="15" s="1"/>
  <c r="O46" i="15"/>
  <c r="L46" i="15"/>
  <c r="L45" i="15"/>
  <c r="L44" i="15"/>
  <c r="O44" i="15" s="1"/>
  <c r="O43" i="15"/>
  <c r="L43" i="15"/>
  <c r="O42" i="15"/>
  <c r="L42" i="15"/>
  <c r="L41" i="15"/>
  <c r="O40" i="15"/>
  <c r="L40" i="15"/>
  <c r="O39" i="15"/>
  <c r="L39" i="15"/>
  <c r="O38" i="15"/>
  <c r="L38" i="15"/>
  <c r="O37" i="15"/>
  <c r="L37" i="15"/>
  <c r="O36" i="15"/>
  <c r="L36" i="15"/>
  <c r="O35" i="15"/>
  <c r="L35" i="15"/>
  <c r="O34" i="15"/>
  <c r="L34" i="15"/>
  <c r="O33" i="15"/>
  <c r="L33" i="15"/>
  <c r="O32" i="15"/>
  <c r="L32" i="15"/>
  <c r="O31" i="15"/>
  <c r="L31" i="15"/>
  <c r="O30" i="15"/>
  <c r="L30" i="15"/>
  <c r="O29" i="15"/>
  <c r="L29" i="15"/>
  <c r="O28" i="15"/>
  <c r="L28" i="15"/>
  <c r="O27" i="15"/>
  <c r="L27" i="15"/>
  <c r="O26" i="15"/>
  <c r="L26" i="15"/>
  <c r="O25" i="15"/>
  <c r="L25" i="15"/>
  <c r="O24" i="15"/>
  <c r="L24" i="15"/>
  <c r="O23" i="15"/>
  <c r="L23" i="15"/>
  <c r="O22" i="15"/>
  <c r="L22" i="15"/>
  <c r="O21" i="15"/>
  <c r="L21" i="15"/>
  <c r="O20" i="15"/>
  <c r="L20" i="15"/>
  <c r="O19" i="15"/>
  <c r="L19" i="15"/>
  <c r="O18" i="15"/>
  <c r="L18" i="15"/>
  <c r="O17" i="15"/>
  <c r="L17" i="15"/>
  <c r="O16" i="15"/>
  <c r="L16" i="15"/>
  <c r="O15" i="15"/>
  <c r="L15" i="15"/>
  <c r="O14" i="15"/>
  <c r="L14" i="15"/>
  <c r="O13" i="15"/>
  <c r="L13" i="15"/>
  <c r="H13" i="15"/>
  <c r="H14" i="15"/>
  <c r="H15" i="15"/>
  <c r="H16" i="15"/>
  <c r="H17" i="15"/>
  <c r="H18" i="15"/>
  <c r="H19" i="15"/>
  <c r="H20" i="15"/>
  <c r="H21" i="15"/>
  <c r="H22" i="15"/>
  <c r="H23" i="15"/>
  <c r="H24" i="15"/>
  <c r="H25" i="15"/>
  <c r="H26" i="15"/>
  <c r="H27" i="15"/>
  <c r="H28" i="15"/>
  <c r="H29" i="15"/>
  <c r="H30" i="15"/>
  <c r="H31" i="15"/>
  <c r="H32" i="15"/>
  <c r="H33" i="15"/>
  <c r="H34" i="15"/>
  <c r="H35" i="15"/>
  <c r="H36" i="15"/>
  <c r="H37" i="15"/>
  <c r="H38" i="15"/>
  <c r="H39" i="15"/>
  <c r="H40" i="15"/>
  <c r="H41" i="15"/>
  <c r="O41" i="15" s="1"/>
  <c r="H42" i="15"/>
  <c r="H43" i="15"/>
  <c r="H44" i="15"/>
  <c r="H45" i="15"/>
  <c r="H46" i="15"/>
  <c r="H47" i="15"/>
  <c r="H48" i="15"/>
  <c r="H49" i="15"/>
  <c r="H50" i="15"/>
  <c r="H51" i="15"/>
  <c r="H52" i="15"/>
  <c r="H53" i="15"/>
  <c r="H54" i="15"/>
  <c r="H55" i="15"/>
  <c r="H56" i="15"/>
  <c r="H57" i="15"/>
  <c r="H58" i="15"/>
  <c r="H12" i="15"/>
  <c r="O12" i="15" s="1"/>
  <c r="L12" i="15"/>
  <c r="C64" i="15"/>
  <c r="C59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C46" i="15"/>
  <c r="C47" i="15"/>
  <c r="C48" i="15"/>
  <c r="C49" i="15"/>
  <c r="C50" i="15"/>
  <c r="C51" i="15"/>
  <c r="C52" i="15"/>
  <c r="C53" i="15"/>
  <c r="C54" i="15"/>
  <c r="C55" i="15"/>
  <c r="C56" i="15"/>
  <c r="C57" i="15"/>
  <c r="C58" i="15"/>
  <c r="L52" i="12"/>
  <c r="H52" i="12"/>
  <c r="H51" i="12"/>
  <c r="H50" i="12"/>
  <c r="H49" i="12"/>
  <c r="H48" i="12"/>
  <c r="L47" i="12"/>
  <c r="L46" i="12"/>
  <c r="L45" i="12"/>
  <c r="L44" i="12"/>
  <c r="L43" i="12"/>
  <c r="L42" i="12"/>
  <c r="L41" i="12"/>
  <c r="L40" i="12"/>
  <c r="L39" i="12"/>
  <c r="L38" i="12"/>
  <c r="L37" i="12"/>
  <c r="L36" i="12"/>
  <c r="L35" i="12"/>
  <c r="L34" i="12"/>
  <c r="L33" i="12"/>
  <c r="L32" i="12"/>
  <c r="L31" i="12"/>
  <c r="L30" i="12"/>
  <c r="L29" i="12"/>
  <c r="L28" i="12"/>
  <c r="L27" i="12"/>
  <c r="L26" i="12"/>
  <c r="L25" i="12"/>
  <c r="L24" i="12"/>
  <c r="L23" i="12"/>
  <c r="L22" i="12"/>
  <c r="L21" i="12"/>
  <c r="L20" i="12"/>
  <c r="L19" i="12"/>
  <c r="L18" i="12"/>
  <c r="L17" i="12"/>
  <c r="L16" i="12"/>
  <c r="L15" i="12"/>
  <c r="L14" i="12"/>
  <c r="L13" i="12"/>
  <c r="L12" i="12"/>
  <c r="H47" i="12"/>
  <c r="H46" i="12"/>
  <c r="H45" i="12"/>
  <c r="H44" i="12"/>
  <c r="H43" i="12"/>
  <c r="H42" i="12"/>
  <c r="H41" i="12"/>
  <c r="H40" i="12"/>
  <c r="H39" i="12"/>
  <c r="H38" i="12"/>
  <c r="H37" i="12"/>
  <c r="H36" i="12"/>
  <c r="H35" i="12"/>
  <c r="H34" i="12"/>
  <c r="H33" i="12"/>
  <c r="H32" i="12"/>
  <c r="H31" i="12"/>
  <c r="H30" i="12"/>
  <c r="H29" i="12"/>
  <c r="H28" i="12"/>
  <c r="H27" i="12"/>
  <c r="H26" i="12"/>
  <c r="H25" i="12"/>
  <c r="H24" i="12"/>
  <c r="H23" i="12"/>
  <c r="H22" i="12"/>
  <c r="H21" i="12"/>
  <c r="H20" i="12"/>
  <c r="H19" i="12"/>
  <c r="H18" i="12"/>
  <c r="H17" i="12"/>
  <c r="H16" i="12"/>
  <c r="H15" i="12"/>
  <c r="H14" i="12"/>
  <c r="H13" i="12"/>
  <c r="H12" i="12"/>
  <c r="C51" i="12"/>
  <c r="C50" i="12"/>
  <c r="C49" i="12"/>
  <c r="C48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12" i="12"/>
  <c r="N117" i="5"/>
  <c r="L117" i="5"/>
  <c r="J117" i="5"/>
  <c r="H117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2" i="5"/>
  <c r="J12" i="5"/>
  <c r="C12" i="5"/>
  <c r="N81" i="5"/>
  <c r="N24" i="5"/>
  <c r="N14" i="5"/>
  <c r="N12" i="5"/>
  <c r="L112" i="5"/>
  <c r="L111" i="5"/>
  <c r="L109" i="5"/>
  <c r="L108" i="5"/>
  <c r="L107" i="5"/>
  <c r="L104" i="5"/>
  <c r="L103" i="5"/>
  <c r="L102" i="5"/>
  <c r="L101" i="5"/>
  <c r="L100" i="5"/>
  <c r="L99" i="5"/>
  <c r="L97" i="5"/>
  <c r="L95" i="5"/>
  <c r="L94" i="5"/>
  <c r="L93" i="5"/>
  <c r="L92" i="5"/>
  <c r="L91" i="5"/>
  <c r="L90" i="5"/>
  <c r="L89" i="5"/>
  <c r="L88" i="5"/>
  <c r="L87" i="5"/>
  <c r="L86" i="5"/>
  <c r="L85" i="5"/>
  <c r="L84" i="5"/>
  <c r="L82" i="5"/>
  <c r="L77" i="5"/>
  <c r="L76" i="5"/>
  <c r="L73" i="5"/>
  <c r="L71" i="5"/>
  <c r="L70" i="5"/>
  <c r="L69" i="5"/>
  <c r="L68" i="5"/>
  <c r="L67" i="5"/>
  <c r="L66" i="5"/>
  <c r="L65" i="5"/>
  <c r="L64" i="5"/>
  <c r="L63" i="5"/>
  <c r="L62" i="5"/>
  <c r="L61" i="5"/>
  <c r="L60" i="5"/>
  <c r="L59" i="5"/>
  <c r="L57" i="5"/>
  <c r="L56" i="5"/>
  <c r="L55" i="5"/>
  <c r="L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3" i="5"/>
  <c r="L22" i="5"/>
  <c r="L21" i="5"/>
  <c r="L20" i="5"/>
  <c r="L18" i="5"/>
  <c r="L16" i="5"/>
  <c r="L15" i="5"/>
  <c r="L14" i="5"/>
  <c r="L13" i="5"/>
  <c r="L12" i="5"/>
  <c r="J24" i="5"/>
  <c r="J21" i="5"/>
  <c r="J20" i="5"/>
  <c r="J14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65" i="14"/>
  <c r="H65" i="14" s="1"/>
  <c r="H70" i="14" s="1"/>
  <c r="E65" i="14"/>
  <c r="H69" i="14"/>
  <c r="H68" i="14"/>
  <c r="H67" i="14"/>
  <c r="H66" i="14"/>
  <c r="L69" i="14"/>
  <c r="L68" i="14"/>
  <c r="L67" i="14"/>
  <c r="L66" i="14"/>
  <c r="L64" i="14"/>
  <c r="L63" i="14"/>
  <c r="L62" i="14"/>
  <c r="L61" i="14"/>
  <c r="L60" i="14"/>
  <c r="L59" i="14"/>
  <c r="L58" i="14"/>
  <c r="L57" i="14"/>
  <c r="L56" i="14"/>
  <c r="L55" i="14"/>
  <c r="L54" i="14"/>
  <c r="L53" i="14"/>
  <c r="L52" i="14"/>
  <c r="L51" i="14"/>
  <c r="L50" i="14"/>
  <c r="L49" i="14"/>
  <c r="L48" i="14"/>
  <c r="L47" i="14"/>
  <c r="L46" i="14"/>
  <c r="L45" i="14"/>
  <c r="L44" i="14"/>
  <c r="L43" i="14"/>
  <c r="L42" i="14"/>
  <c r="L41" i="14"/>
  <c r="L40" i="14"/>
  <c r="L39" i="14"/>
  <c r="L38" i="14"/>
  <c r="L37" i="14"/>
  <c r="L36" i="14"/>
  <c r="L35" i="14"/>
  <c r="L34" i="14"/>
  <c r="L33" i="14"/>
  <c r="L32" i="14"/>
  <c r="L31" i="14"/>
  <c r="L30" i="14"/>
  <c r="L29" i="14"/>
  <c r="L28" i="14"/>
  <c r="L27" i="14"/>
  <c r="L26" i="14"/>
  <c r="L25" i="14"/>
  <c r="L24" i="14"/>
  <c r="L23" i="14"/>
  <c r="L22" i="14"/>
  <c r="L21" i="14"/>
  <c r="L20" i="14"/>
  <c r="L19" i="14"/>
  <c r="L18" i="14"/>
  <c r="L17" i="14"/>
  <c r="L16" i="14"/>
  <c r="L15" i="14"/>
  <c r="L14" i="14"/>
  <c r="L13" i="14"/>
  <c r="L12" i="14"/>
  <c r="H64" i="14"/>
  <c r="H63" i="14"/>
  <c r="H62" i="14"/>
  <c r="H61" i="14"/>
  <c r="H60" i="14"/>
  <c r="H59" i="14"/>
  <c r="H58" i="14"/>
  <c r="H57" i="14"/>
  <c r="H56" i="14"/>
  <c r="H55" i="14"/>
  <c r="H54" i="14"/>
  <c r="H53" i="14"/>
  <c r="H52" i="14"/>
  <c r="H51" i="14"/>
  <c r="H50" i="14"/>
  <c r="H49" i="14"/>
  <c r="H48" i="14"/>
  <c r="H47" i="14"/>
  <c r="H46" i="14"/>
  <c r="H45" i="14"/>
  <c r="H44" i="14"/>
  <c r="H43" i="14"/>
  <c r="H42" i="14"/>
  <c r="H41" i="14"/>
  <c r="H40" i="14"/>
  <c r="H39" i="14"/>
  <c r="H38" i="14"/>
  <c r="H37" i="14"/>
  <c r="H36" i="14"/>
  <c r="H35" i="14"/>
  <c r="H34" i="14"/>
  <c r="H33" i="14"/>
  <c r="H32" i="14"/>
  <c r="H31" i="14"/>
  <c r="H30" i="14"/>
  <c r="H29" i="14"/>
  <c r="H28" i="14"/>
  <c r="H27" i="14"/>
  <c r="H26" i="14"/>
  <c r="H25" i="14"/>
  <c r="H24" i="14"/>
  <c r="H23" i="14"/>
  <c r="H22" i="14"/>
  <c r="H21" i="14"/>
  <c r="H20" i="14"/>
  <c r="H19" i="14"/>
  <c r="H18" i="14"/>
  <c r="H17" i="14"/>
  <c r="H16" i="14"/>
  <c r="H15" i="14"/>
  <c r="H14" i="14"/>
  <c r="H13" i="14"/>
  <c r="H12" i="14"/>
  <c r="L79" i="7"/>
  <c r="H79" i="7"/>
  <c r="L78" i="7"/>
  <c r="L77" i="7"/>
  <c r="L76" i="7"/>
  <c r="L75" i="7"/>
  <c r="L74" i="7"/>
  <c r="L73" i="7"/>
  <c r="L72" i="7"/>
  <c r="L71" i="7"/>
  <c r="L70" i="7"/>
  <c r="L69" i="7"/>
  <c r="L68" i="7"/>
  <c r="L67" i="7"/>
  <c r="L66" i="7"/>
  <c r="L65" i="7"/>
  <c r="L64" i="7"/>
  <c r="L63" i="7"/>
  <c r="L62" i="7"/>
  <c r="L61" i="7"/>
  <c r="L60" i="7"/>
  <c r="L59" i="7"/>
  <c r="L58" i="7"/>
  <c r="L57" i="7"/>
  <c r="L56" i="7"/>
  <c r="L55" i="7"/>
  <c r="L54" i="7"/>
  <c r="L53" i="7"/>
  <c r="L52" i="7"/>
  <c r="L51" i="7"/>
  <c r="L50" i="7"/>
  <c r="L49" i="7"/>
  <c r="L48" i="7"/>
  <c r="L47" i="7"/>
  <c r="L46" i="7"/>
  <c r="L45" i="7"/>
  <c r="L44" i="7"/>
  <c r="L43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H66" i="3"/>
  <c r="L66" i="3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L60" i="1"/>
  <c r="H60" i="1"/>
  <c r="L59" i="1"/>
  <c r="H59" i="1"/>
  <c r="L58" i="1"/>
  <c r="H58" i="1"/>
  <c r="L57" i="1"/>
  <c r="H57" i="1"/>
  <c r="L56" i="1"/>
  <c r="H56" i="1"/>
  <c r="K55" i="1"/>
  <c r="L55" i="1" s="1"/>
  <c r="G55" i="1"/>
  <c r="H55" i="1" s="1"/>
  <c r="L54" i="1"/>
  <c r="K54" i="1"/>
  <c r="H54" i="1"/>
  <c r="G54" i="1"/>
  <c r="K53" i="1"/>
  <c r="L53" i="1" s="1"/>
  <c r="G53" i="1"/>
  <c r="H53" i="1" s="1"/>
  <c r="L52" i="1"/>
  <c r="K52" i="1"/>
  <c r="H52" i="1"/>
  <c r="G52" i="1"/>
  <c r="K51" i="1"/>
  <c r="L51" i="1" s="1"/>
  <c r="G51" i="1"/>
  <c r="H51" i="1" s="1"/>
  <c r="L50" i="1"/>
  <c r="H50" i="1"/>
  <c r="K49" i="1"/>
  <c r="L49" i="1" s="1"/>
  <c r="G49" i="1"/>
  <c r="H49" i="1" s="1"/>
  <c r="L48" i="1"/>
  <c r="K48" i="1"/>
  <c r="H48" i="1"/>
  <c r="G48" i="1"/>
  <c r="K47" i="1"/>
  <c r="L47" i="1" s="1"/>
  <c r="G47" i="1"/>
  <c r="H47" i="1" s="1"/>
  <c r="L46" i="1"/>
  <c r="K46" i="1"/>
  <c r="H46" i="1"/>
  <c r="G46" i="1"/>
  <c r="K45" i="1"/>
  <c r="L45" i="1" s="1"/>
  <c r="G45" i="1"/>
  <c r="H45" i="1" s="1"/>
  <c r="L44" i="1"/>
  <c r="K44" i="1"/>
  <c r="H44" i="1"/>
  <c r="G44" i="1"/>
  <c r="K43" i="1"/>
  <c r="L43" i="1" s="1"/>
  <c r="G43" i="1"/>
  <c r="H43" i="1" s="1"/>
  <c r="L42" i="1"/>
  <c r="K42" i="1"/>
  <c r="H42" i="1"/>
  <c r="G42" i="1"/>
  <c r="K41" i="1"/>
  <c r="L41" i="1" s="1"/>
  <c r="G41" i="1"/>
  <c r="H41" i="1" s="1"/>
  <c r="L40" i="1"/>
  <c r="H40" i="1"/>
  <c r="K39" i="1"/>
  <c r="L39" i="1" s="1"/>
  <c r="G39" i="1"/>
  <c r="H39" i="1" s="1"/>
  <c r="L38" i="1"/>
  <c r="K38" i="1"/>
  <c r="H38" i="1"/>
  <c r="G38" i="1"/>
  <c r="L37" i="1"/>
  <c r="H37" i="1"/>
  <c r="L36" i="1"/>
  <c r="H36" i="1"/>
  <c r="L35" i="1"/>
  <c r="H35" i="1"/>
  <c r="L34" i="1"/>
  <c r="H34" i="1"/>
  <c r="L33" i="1"/>
  <c r="H33" i="1"/>
  <c r="L32" i="1"/>
  <c r="H32" i="1"/>
  <c r="K31" i="1"/>
  <c r="L31" i="1" s="1"/>
  <c r="G31" i="1"/>
  <c r="H31" i="1" s="1"/>
  <c r="L30" i="1"/>
  <c r="K30" i="1"/>
  <c r="H30" i="1"/>
  <c r="G30" i="1"/>
  <c r="K29" i="1"/>
  <c r="L29" i="1" s="1"/>
  <c r="G29" i="1"/>
  <c r="H29" i="1" s="1"/>
  <c r="L28" i="1"/>
  <c r="K28" i="1"/>
  <c r="H28" i="1"/>
  <c r="G28" i="1"/>
  <c r="K27" i="1"/>
  <c r="L27" i="1" s="1"/>
  <c r="G27" i="1"/>
  <c r="H27" i="1" s="1"/>
  <c r="L26" i="1"/>
  <c r="K26" i="1"/>
  <c r="H26" i="1"/>
  <c r="G26" i="1"/>
  <c r="K25" i="1"/>
  <c r="L25" i="1" s="1"/>
  <c r="G25" i="1"/>
  <c r="H25" i="1" s="1"/>
  <c r="L24" i="1"/>
  <c r="K24" i="1"/>
  <c r="H24" i="1"/>
  <c r="G24" i="1"/>
  <c r="K23" i="1"/>
  <c r="L23" i="1" s="1"/>
  <c r="G23" i="1"/>
  <c r="H23" i="1" s="1"/>
  <c r="L22" i="1"/>
  <c r="K22" i="1"/>
  <c r="H22" i="1"/>
  <c r="G22" i="1"/>
  <c r="K21" i="1"/>
  <c r="L21" i="1" s="1"/>
  <c r="G21" i="1"/>
  <c r="H21" i="1" s="1"/>
  <c r="L20" i="1"/>
  <c r="H20" i="1"/>
  <c r="K19" i="1"/>
  <c r="L19" i="1" s="1"/>
  <c r="G19" i="1"/>
  <c r="H19" i="1" s="1"/>
  <c r="L18" i="1"/>
  <c r="H18" i="1"/>
  <c r="L17" i="1"/>
  <c r="H17" i="1"/>
  <c r="L16" i="1"/>
  <c r="K16" i="1"/>
  <c r="H16" i="1"/>
  <c r="G16" i="1"/>
  <c r="K15" i="1"/>
  <c r="L15" i="1" s="1"/>
  <c r="G15" i="1"/>
  <c r="H15" i="1" s="1"/>
  <c r="L14" i="1"/>
  <c r="K14" i="1"/>
  <c r="H14" i="1"/>
  <c r="G14" i="1"/>
  <c r="K13" i="1"/>
  <c r="L13" i="1" s="1"/>
  <c r="G13" i="1"/>
  <c r="H13" i="1" s="1"/>
  <c r="L12" i="1"/>
  <c r="K12" i="1"/>
  <c r="H12" i="1"/>
  <c r="G12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L95" i="8"/>
  <c r="H95" i="8"/>
  <c r="G92" i="8"/>
  <c r="K92" i="8"/>
  <c r="L92" i="8" s="1"/>
  <c r="H77" i="8"/>
  <c r="L69" i="8"/>
  <c r="H69" i="8"/>
  <c r="L54" i="8"/>
  <c r="H54" i="8"/>
  <c r="H49" i="8"/>
  <c r="L49" i="8"/>
  <c r="L47" i="8"/>
  <c r="H47" i="8"/>
  <c r="L46" i="8"/>
  <c r="H46" i="8"/>
  <c r="G13" i="8"/>
  <c r="K13" i="8"/>
  <c r="G14" i="8"/>
  <c r="K14" i="8"/>
  <c r="G15" i="8"/>
  <c r="K15" i="8"/>
  <c r="G16" i="8"/>
  <c r="K16" i="8"/>
  <c r="G18" i="8"/>
  <c r="K18" i="8"/>
  <c r="G19" i="8"/>
  <c r="K19" i="8"/>
  <c r="G21" i="8"/>
  <c r="K21" i="8"/>
  <c r="G22" i="8"/>
  <c r="K22" i="8"/>
  <c r="G24" i="8"/>
  <c r="K24" i="8"/>
  <c r="G25" i="8"/>
  <c r="K25" i="8"/>
  <c r="G26" i="8"/>
  <c r="K26" i="8"/>
  <c r="G27" i="8"/>
  <c r="K27" i="8"/>
  <c r="G28" i="8"/>
  <c r="K28" i="8"/>
  <c r="G29" i="8"/>
  <c r="K29" i="8"/>
  <c r="G32" i="8"/>
  <c r="K32" i="8"/>
  <c r="G34" i="8"/>
  <c r="K34" i="8"/>
  <c r="G36" i="8"/>
  <c r="K36" i="8"/>
  <c r="G37" i="8"/>
  <c r="K37" i="8"/>
  <c r="G40" i="8"/>
  <c r="K40" i="8"/>
  <c r="G42" i="8"/>
  <c r="K42" i="8"/>
  <c r="L43" i="8"/>
  <c r="G45" i="8"/>
  <c r="K45" i="8"/>
  <c r="L45" i="8"/>
  <c r="G48" i="8"/>
  <c r="K48" i="8"/>
  <c r="G50" i="8"/>
  <c r="K50" i="8"/>
  <c r="G51" i="8"/>
  <c r="K51" i="8"/>
  <c r="L51" i="8"/>
  <c r="G53" i="8"/>
  <c r="K53" i="8"/>
  <c r="L53" i="8"/>
  <c r="G55" i="8"/>
  <c r="K55" i="8"/>
  <c r="L55" i="8"/>
  <c r="G57" i="8"/>
  <c r="K57" i="8"/>
  <c r="L57" i="8"/>
  <c r="G58" i="8"/>
  <c r="K58" i="8"/>
  <c r="G59" i="8"/>
  <c r="H59" i="8"/>
  <c r="K59" i="8"/>
  <c r="L59" i="8"/>
  <c r="G60" i="8"/>
  <c r="K60" i="8"/>
  <c r="H61" i="8"/>
  <c r="L61" i="8"/>
  <c r="G63" i="8"/>
  <c r="H63" i="8"/>
  <c r="K63" i="8"/>
  <c r="L63" i="8"/>
  <c r="G64" i="8"/>
  <c r="K64" i="8"/>
  <c r="H65" i="8"/>
  <c r="L65" i="8"/>
  <c r="G67" i="8"/>
  <c r="H67" i="8"/>
  <c r="K67" i="8"/>
  <c r="L67" i="8"/>
  <c r="H71" i="8"/>
  <c r="L71" i="8"/>
  <c r="G72" i="8"/>
  <c r="K72" i="8"/>
  <c r="G73" i="8"/>
  <c r="H73" i="8"/>
  <c r="K73" i="8"/>
  <c r="L73" i="8"/>
  <c r="G74" i="8"/>
  <c r="K74" i="8"/>
  <c r="G75" i="8"/>
  <c r="H75" i="8"/>
  <c r="K75" i="8"/>
  <c r="L75" i="8"/>
  <c r="G76" i="8"/>
  <c r="K76" i="8"/>
  <c r="L77" i="8"/>
  <c r="G79" i="8"/>
  <c r="H79" i="8"/>
  <c r="K79" i="8"/>
  <c r="L79" i="8"/>
  <c r="G80" i="8"/>
  <c r="K80" i="8"/>
  <c r="G81" i="8"/>
  <c r="H81" i="8"/>
  <c r="K81" i="8"/>
  <c r="L81" i="8"/>
  <c r="G82" i="8"/>
  <c r="K82" i="8"/>
  <c r="H83" i="8"/>
  <c r="L83" i="8"/>
  <c r="G84" i="8"/>
  <c r="K84" i="8"/>
  <c r="G85" i="8"/>
  <c r="H85" i="8"/>
  <c r="K85" i="8"/>
  <c r="L85" i="8"/>
  <c r="H87" i="8"/>
  <c r="L87" i="8"/>
  <c r="G88" i="8"/>
  <c r="K88" i="8"/>
  <c r="G89" i="8"/>
  <c r="H89" i="8"/>
  <c r="K89" i="8"/>
  <c r="L89" i="8"/>
  <c r="G90" i="8"/>
  <c r="K90" i="8"/>
  <c r="H91" i="8"/>
  <c r="L91" i="8"/>
  <c r="G93" i="8"/>
  <c r="H93" i="8"/>
  <c r="K93" i="8"/>
  <c r="L93" i="8"/>
  <c r="K12" i="8"/>
  <c r="G12" i="8"/>
  <c r="H12" i="8" s="1"/>
  <c r="C13" i="8"/>
  <c r="H13" i="8" s="1"/>
  <c r="C14" i="8"/>
  <c r="C15" i="8"/>
  <c r="H15" i="8" s="1"/>
  <c r="C16" i="8"/>
  <c r="C17" i="8"/>
  <c r="H17" i="8" s="1"/>
  <c r="C18" i="8"/>
  <c r="C19" i="8"/>
  <c r="H19" i="8" s="1"/>
  <c r="C20" i="8"/>
  <c r="C21" i="8"/>
  <c r="H21" i="8" s="1"/>
  <c r="C22" i="8"/>
  <c r="C23" i="8"/>
  <c r="H23" i="8" s="1"/>
  <c r="C24" i="8"/>
  <c r="C25" i="8"/>
  <c r="H25" i="8" s="1"/>
  <c r="C26" i="8"/>
  <c r="C27" i="8"/>
  <c r="H27" i="8" s="1"/>
  <c r="C28" i="8"/>
  <c r="C29" i="8"/>
  <c r="H29" i="8" s="1"/>
  <c r="C30" i="8"/>
  <c r="C31" i="8"/>
  <c r="H31" i="8" s="1"/>
  <c r="C32" i="8"/>
  <c r="C33" i="8"/>
  <c r="H33" i="8" s="1"/>
  <c r="C34" i="8"/>
  <c r="C35" i="8"/>
  <c r="H35" i="8" s="1"/>
  <c r="C36" i="8"/>
  <c r="C37" i="8"/>
  <c r="H37" i="8" s="1"/>
  <c r="C38" i="8"/>
  <c r="C39" i="8"/>
  <c r="H39" i="8" s="1"/>
  <c r="C40" i="8"/>
  <c r="C41" i="8"/>
  <c r="H41" i="8" s="1"/>
  <c r="C42" i="8"/>
  <c r="C43" i="8"/>
  <c r="H43" i="8" s="1"/>
  <c r="C44" i="8"/>
  <c r="C45" i="8"/>
  <c r="H45" i="8" s="1"/>
  <c r="C46" i="8"/>
  <c r="C47" i="8"/>
  <c r="C48" i="8"/>
  <c r="C49" i="8"/>
  <c r="C50" i="8"/>
  <c r="C51" i="8"/>
  <c r="H51" i="8" s="1"/>
  <c r="C52" i="8"/>
  <c r="C53" i="8"/>
  <c r="H53" i="8" s="1"/>
  <c r="C54" i="8"/>
  <c r="C55" i="8"/>
  <c r="H55" i="8" s="1"/>
  <c r="C56" i="8"/>
  <c r="C57" i="8"/>
  <c r="H57" i="8" s="1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H80" i="8" s="1"/>
  <c r="C81" i="8"/>
  <c r="C82" i="8"/>
  <c r="H82" i="8" s="1"/>
  <c r="C83" i="8"/>
  <c r="C84" i="8"/>
  <c r="H84" i="8" s="1"/>
  <c r="C85" i="8"/>
  <c r="C86" i="8"/>
  <c r="H86" i="8" s="1"/>
  <c r="C87" i="8"/>
  <c r="C88" i="8"/>
  <c r="H88" i="8" s="1"/>
  <c r="C89" i="8"/>
  <c r="C90" i="8"/>
  <c r="H90" i="8" s="1"/>
  <c r="C91" i="8"/>
  <c r="C92" i="8"/>
  <c r="H92" i="8" s="1"/>
  <c r="C93" i="8"/>
  <c r="C94" i="8"/>
  <c r="H94" i="8" s="1"/>
  <c r="C12" i="8"/>
  <c r="L12" i="8" s="1"/>
  <c r="H137" i="13"/>
  <c r="L13" i="13"/>
  <c r="L14" i="13"/>
  <c r="L15" i="13"/>
  <c r="L16" i="13"/>
  <c r="L17" i="13"/>
  <c r="L18" i="13"/>
  <c r="L19" i="13"/>
  <c r="L20" i="13"/>
  <c r="L21" i="13"/>
  <c r="L22" i="13"/>
  <c r="L23" i="13"/>
  <c r="L137" i="13" s="1"/>
  <c r="L24" i="13"/>
  <c r="L25" i="13"/>
  <c r="L26" i="13"/>
  <c r="L27" i="13"/>
  <c r="L28" i="13"/>
  <c r="L29" i="13"/>
  <c r="L30" i="13"/>
  <c r="L31" i="13"/>
  <c r="L32" i="13"/>
  <c r="L33" i="13"/>
  <c r="L34" i="13"/>
  <c r="L35" i="13"/>
  <c r="L36" i="13"/>
  <c r="L37" i="13"/>
  <c r="L38" i="13"/>
  <c r="L39" i="13"/>
  <c r="L40" i="13"/>
  <c r="L41" i="13"/>
  <c r="L42" i="13"/>
  <c r="L43" i="13"/>
  <c r="L44" i="13"/>
  <c r="L45" i="13"/>
  <c r="L46" i="13"/>
  <c r="L47" i="13"/>
  <c r="L48" i="13"/>
  <c r="L49" i="13"/>
  <c r="L50" i="13"/>
  <c r="L51" i="13"/>
  <c r="L52" i="13"/>
  <c r="L53" i="13"/>
  <c r="L54" i="13"/>
  <c r="L55" i="13"/>
  <c r="L56" i="13"/>
  <c r="L57" i="13"/>
  <c r="L58" i="13"/>
  <c r="L59" i="13"/>
  <c r="L60" i="13"/>
  <c r="L61" i="13"/>
  <c r="L62" i="13"/>
  <c r="L63" i="13"/>
  <c r="L64" i="13"/>
  <c r="L65" i="13"/>
  <c r="L66" i="13"/>
  <c r="L67" i="13"/>
  <c r="L68" i="13"/>
  <c r="L69" i="13"/>
  <c r="L70" i="13"/>
  <c r="L71" i="13"/>
  <c r="L72" i="13"/>
  <c r="L73" i="13"/>
  <c r="L74" i="13"/>
  <c r="L75" i="13"/>
  <c r="L76" i="13"/>
  <c r="L77" i="13"/>
  <c r="L78" i="13"/>
  <c r="L79" i="13"/>
  <c r="L80" i="13"/>
  <c r="L81" i="13"/>
  <c r="L82" i="13"/>
  <c r="L83" i="13"/>
  <c r="L84" i="13"/>
  <c r="L85" i="13"/>
  <c r="L86" i="13"/>
  <c r="L87" i="13"/>
  <c r="L88" i="13"/>
  <c r="L89" i="13"/>
  <c r="L90" i="13"/>
  <c r="L91" i="13"/>
  <c r="L92" i="13"/>
  <c r="L93" i="13"/>
  <c r="L94" i="13"/>
  <c r="L95" i="13"/>
  <c r="L96" i="13"/>
  <c r="L97" i="13"/>
  <c r="L98" i="13"/>
  <c r="L99" i="13"/>
  <c r="L100" i="13"/>
  <c r="L101" i="13"/>
  <c r="L102" i="13"/>
  <c r="L103" i="13"/>
  <c r="L104" i="13"/>
  <c r="L105" i="13"/>
  <c r="L106" i="13"/>
  <c r="L107" i="13"/>
  <c r="L108" i="13"/>
  <c r="L109" i="13"/>
  <c r="L110" i="13"/>
  <c r="L111" i="13"/>
  <c r="L112" i="13"/>
  <c r="L113" i="13"/>
  <c r="L114" i="13"/>
  <c r="L115" i="13"/>
  <c r="L116" i="13"/>
  <c r="L117" i="13"/>
  <c r="L118" i="13"/>
  <c r="L119" i="13"/>
  <c r="L120" i="13"/>
  <c r="L121" i="13"/>
  <c r="L122" i="13"/>
  <c r="L123" i="13"/>
  <c r="L124" i="13"/>
  <c r="L125" i="13"/>
  <c r="L126" i="13"/>
  <c r="L127" i="13"/>
  <c r="L128" i="13"/>
  <c r="L129" i="13"/>
  <c r="L130" i="13"/>
  <c r="L131" i="13"/>
  <c r="L132" i="13"/>
  <c r="L133" i="13"/>
  <c r="L134" i="13"/>
  <c r="L135" i="13"/>
  <c r="L136" i="13"/>
  <c r="L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40" i="13"/>
  <c r="H41" i="13"/>
  <c r="H42" i="13"/>
  <c r="H43" i="13"/>
  <c r="H44" i="13"/>
  <c r="H45" i="13"/>
  <c r="H46" i="13"/>
  <c r="H47" i="13"/>
  <c r="H48" i="13"/>
  <c r="H49" i="13"/>
  <c r="H50" i="13"/>
  <c r="H51" i="13"/>
  <c r="H52" i="13"/>
  <c r="H53" i="13"/>
  <c r="H54" i="13"/>
  <c r="H55" i="13"/>
  <c r="H56" i="13"/>
  <c r="H57" i="13"/>
  <c r="H58" i="13"/>
  <c r="H59" i="13"/>
  <c r="H60" i="13"/>
  <c r="H61" i="13"/>
  <c r="H62" i="13"/>
  <c r="H63" i="13"/>
  <c r="H64" i="13"/>
  <c r="H65" i="13"/>
  <c r="H66" i="13"/>
  <c r="H67" i="13"/>
  <c r="H68" i="13"/>
  <c r="H69" i="13"/>
  <c r="H70" i="13"/>
  <c r="H71" i="13"/>
  <c r="H72" i="13"/>
  <c r="H73" i="13"/>
  <c r="H74" i="13"/>
  <c r="H75" i="13"/>
  <c r="H76" i="13"/>
  <c r="H77" i="13"/>
  <c r="H78" i="13"/>
  <c r="H79" i="13"/>
  <c r="H80" i="13"/>
  <c r="H81" i="13"/>
  <c r="H82" i="13"/>
  <c r="H83" i="13"/>
  <c r="H84" i="13"/>
  <c r="H85" i="13"/>
  <c r="H86" i="13"/>
  <c r="H87" i="13"/>
  <c r="H88" i="13"/>
  <c r="H89" i="13"/>
  <c r="H90" i="13"/>
  <c r="H91" i="13"/>
  <c r="H92" i="13"/>
  <c r="H93" i="13"/>
  <c r="H94" i="13"/>
  <c r="H95" i="13"/>
  <c r="H96" i="13"/>
  <c r="H97" i="13"/>
  <c r="H98" i="13"/>
  <c r="H99" i="13"/>
  <c r="H100" i="13"/>
  <c r="H101" i="13"/>
  <c r="H102" i="13"/>
  <c r="H103" i="13"/>
  <c r="H104" i="13"/>
  <c r="H105" i="13"/>
  <c r="H106" i="13"/>
  <c r="H107" i="13"/>
  <c r="H108" i="13"/>
  <c r="H109" i="13"/>
  <c r="H110" i="13"/>
  <c r="H111" i="13"/>
  <c r="H112" i="13"/>
  <c r="H113" i="13"/>
  <c r="H114" i="13"/>
  <c r="H115" i="13"/>
  <c r="H116" i="13"/>
  <c r="H117" i="13"/>
  <c r="H118" i="13"/>
  <c r="H119" i="13"/>
  <c r="H120" i="13"/>
  <c r="H121" i="13"/>
  <c r="H122" i="13"/>
  <c r="H123" i="13"/>
  <c r="H124" i="13"/>
  <c r="H125" i="13"/>
  <c r="H126" i="13"/>
  <c r="H127" i="13"/>
  <c r="H128" i="13"/>
  <c r="H129" i="13"/>
  <c r="H130" i="13"/>
  <c r="H131" i="13"/>
  <c r="H132" i="13"/>
  <c r="H133" i="13"/>
  <c r="H134" i="13"/>
  <c r="H135" i="13"/>
  <c r="H136" i="13"/>
  <c r="H12" i="13"/>
  <c r="G13" i="13"/>
  <c r="K13" i="13"/>
  <c r="G14" i="13"/>
  <c r="K14" i="13"/>
  <c r="G15" i="13"/>
  <c r="K15" i="13"/>
  <c r="G16" i="13"/>
  <c r="K16" i="13"/>
  <c r="G17" i="13"/>
  <c r="K17" i="13"/>
  <c r="G18" i="13"/>
  <c r="K18" i="13"/>
  <c r="G19" i="13"/>
  <c r="K19" i="13"/>
  <c r="G21" i="13"/>
  <c r="K21" i="13"/>
  <c r="G24" i="13"/>
  <c r="K24" i="13"/>
  <c r="G25" i="13"/>
  <c r="K25" i="13"/>
  <c r="G27" i="13"/>
  <c r="K27" i="13"/>
  <c r="G28" i="13"/>
  <c r="K28" i="13"/>
  <c r="G29" i="13"/>
  <c r="K29" i="13"/>
  <c r="G30" i="13"/>
  <c r="K30" i="13"/>
  <c r="G32" i="13"/>
  <c r="K32" i="13"/>
  <c r="G33" i="13"/>
  <c r="K33" i="13"/>
  <c r="G34" i="13"/>
  <c r="K34" i="13"/>
  <c r="G42" i="13"/>
  <c r="K42" i="13"/>
  <c r="G43" i="13"/>
  <c r="K43" i="13"/>
  <c r="G44" i="13"/>
  <c r="K44" i="13"/>
  <c r="G45" i="13"/>
  <c r="K45" i="13"/>
  <c r="G46" i="13"/>
  <c r="K46" i="13"/>
  <c r="G48" i="13"/>
  <c r="K48" i="13"/>
  <c r="G50" i="13"/>
  <c r="K50" i="13"/>
  <c r="G53" i="13"/>
  <c r="K53" i="13"/>
  <c r="G54" i="13"/>
  <c r="K54" i="13"/>
  <c r="G55" i="13"/>
  <c r="K55" i="13"/>
  <c r="G56" i="13"/>
  <c r="K56" i="13"/>
  <c r="G62" i="13"/>
  <c r="K62" i="13"/>
  <c r="G63" i="13"/>
  <c r="K63" i="13"/>
  <c r="G64" i="13"/>
  <c r="K64" i="13"/>
  <c r="G65" i="13"/>
  <c r="K65" i="13"/>
  <c r="G66" i="13"/>
  <c r="K66" i="13"/>
  <c r="G67" i="13"/>
  <c r="K67" i="13"/>
  <c r="G69" i="13"/>
  <c r="K69" i="13"/>
  <c r="G71" i="13"/>
  <c r="K71" i="13"/>
  <c r="G72" i="13"/>
  <c r="K72" i="13"/>
  <c r="G73" i="13"/>
  <c r="K73" i="13"/>
  <c r="G74" i="13"/>
  <c r="K74" i="13"/>
  <c r="G75" i="13"/>
  <c r="K75" i="13"/>
  <c r="G76" i="13"/>
  <c r="K76" i="13"/>
  <c r="G77" i="13"/>
  <c r="K77" i="13"/>
  <c r="G78" i="13"/>
  <c r="K78" i="13"/>
  <c r="G79" i="13"/>
  <c r="K79" i="13"/>
  <c r="G80" i="13"/>
  <c r="K80" i="13"/>
  <c r="G82" i="13"/>
  <c r="K82" i="13"/>
  <c r="G83" i="13"/>
  <c r="K83" i="13"/>
  <c r="G84" i="13"/>
  <c r="K84" i="13"/>
  <c r="G85" i="13"/>
  <c r="K85" i="13"/>
  <c r="G86" i="13"/>
  <c r="K86" i="13"/>
  <c r="G87" i="13"/>
  <c r="K87" i="13"/>
  <c r="G88" i="13"/>
  <c r="K88" i="13"/>
  <c r="G89" i="13"/>
  <c r="K89" i="13"/>
  <c r="G90" i="13"/>
  <c r="K90" i="13"/>
  <c r="G92" i="13"/>
  <c r="K92" i="13"/>
  <c r="G93" i="13"/>
  <c r="K93" i="13"/>
  <c r="G95" i="13"/>
  <c r="K95" i="13"/>
  <c r="G96" i="13"/>
  <c r="K96" i="13"/>
  <c r="G97" i="13"/>
  <c r="K97" i="13"/>
  <c r="G100" i="13"/>
  <c r="K100" i="13"/>
  <c r="G102" i="13"/>
  <c r="K102" i="13"/>
  <c r="G103" i="13"/>
  <c r="K103" i="13"/>
  <c r="G104" i="13"/>
  <c r="K104" i="13"/>
  <c r="G105" i="13"/>
  <c r="K105" i="13"/>
  <c r="G106" i="13"/>
  <c r="K106" i="13"/>
  <c r="G107" i="13"/>
  <c r="K107" i="13"/>
  <c r="G108" i="13"/>
  <c r="K108" i="13"/>
  <c r="G109" i="13"/>
  <c r="K109" i="13"/>
  <c r="G110" i="13"/>
  <c r="K110" i="13"/>
  <c r="G111" i="13"/>
  <c r="K111" i="13"/>
  <c r="G113" i="13"/>
  <c r="K113" i="13"/>
  <c r="G116" i="13"/>
  <c r="K116" i="13"/>
  <c r="G117" i="13"/>
  <c r="K117" i="13"/>
  <c r="G118" i="13"/>
  <c r="K118" i="13"/>
  <c r="G119" i="13"/>
  <c r="K119" i="13"/>
  <c r="G120" i="13"/>
  <c r="K120" i="13"/>
  <c r="G121" i="13"/>
  <c r="K121" i="13"/>
  <c r="G124" i="13"/>
  <c r="K124" i="13"/>
  <c r="G125" i="13"/>
  <c r="K125" i="13"/>
  <c r="G126" i="13"/>
  <c r="K126" i="13"/>
  <c r="G127" i="13"/>
  <c r="K127" i="13"/>
  <c r="G128" i="13"/>
  <c r="K128" i="13"/>
  <c r="G129" i="13"/>
  <c r="K129" i="13"/>
  <c r="G130" i="13"/>
  <c r="K130" i="13"/>
  <c r="G134" i="13"/>
  <c r="K134" i="13"/>
  <c r="G135" i="13"/>
  <c r="K135" i="13"/>
  <c r="G136" i="13"/>
  <c r="K136" i="13"/>
  <c r="K12" i="13"/>
  <c r="G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C49" i="13"/>
  <c r="C50" i="13"/>
  <c r="C51" i="13"/>
  <c r="C52" i="13"/>
  <c r="C53" i="13"/>
  <c r="C54" i="13"/>
  <c r="C55" i="13"/>
  <c r="C56" i="13"/>
  <c r="C57" i="13"/>
  <c r="C58" i="13"/>
  <c r="C59" i="13"/>
  <c r="C60" i="13"/>
  <c r="C61" i="13"/>
  <c r="C62" i="13"/>
  <c r="C63" i="13"/>
  <c r="C64" i="13"/>
  <c r="C65" i="13"/>
  <c r="C66" i="13"/>
  <c r="C67" i="13"/>
  <c r="C68" i="13"/>
  <c r="C69" i="13"/>
  <c r="C70" i="13"/>
  <c r="C71" i="13"/>
  <c r="C72" i="13"/>
  <c r="C73" i="13"/>
  <c r="C74" i="13"/>
  <c r="C75" i="13"/>
  <c r="C76" i="13"/>
  <c r="C77" i="13"/>
  <c r="C78" i="13"/>
  <c r="C79" i="13"/>
  <c r="C80" i="13"/>
  <c r="C81" i="13"/>
  <c r="C82" i="13"/>
  <c r="C83" i="13"/>
  <c r="C84" i="13"/>
  <c r="C85" i="13"/>
  <c r="C86" i="13"/>
  <c r="C87" i="13"/>
  <c r="C88" i="13"/>
  <c r="C89" i="13"/>
  <c r="C90" i="13"/>
  <c r="C91" i="13"/>
  <c r="C92" i="13"/>
  <c r="C93" i="13"/>
  <c r="C94" i="13"/>
  <c r="C95" i="13"/>
  <c r="C96" i="13"/>
  <c r="C97" i="13"/>
  <c r="C98" i="13"/>
  <c r="C99" i="13"/>
  <c r="C100" i="13"/>
  <c r="C101" i="13"/>
  <c r="C102" i="13"/>
  <c r="C103" i="13"/>
  <c r="C104" i="13"/>
  <c r="C105" i="13"/>
  <c r="C106" i="13"/>
  <c r="C107" i="13"/>
  <c r="C108" i="13"/>
  <c r="C109" i="13"/>
  <c r="C110" i="13"/>
  <c r="C111" i="13"/>
  <c r="C112" i="13"/>
  <c r="C113" i="13"/>
  <c r="C114" i="13"/>
  <c r="C115" i="13"/>
  <c r="C116" i="13"/>
  <c r="C117" i="13"/>
  <c r="C118" i="13"/>
  <c r="C119" i="13"/>
  <c r="C120" i="13"/>
  <c r="C121" i="13"/>
  <c r="C122" i="13"/>
  <c r="C123" i="13"/>
  <c r="C124" i="13"/>
  <c r="C125" i="13"/>
  <c r="C126" i="13"/>
  <c r="C127" i="13"/>
  <c r="C128" i="13"/>
  <c r="C129" i="13"/>
  <c r="C130" i="13"/>
  <c r="C131" i="13"/>
  <c r="C132" i="13"/>
  <c r="C133" i="13"/>
  <c r="C134" i="13"/>
  <c r="C135" i="13"/>
  <c r="C136" i="13"/>
  <c r="C12" i="13"/>
  <c r="O45" i="15" l="1"/>
  <c r="L65" i="14"/>
  <c r="H78" i="8"/>
  <c r="L78" i="8"/>
  <c r="H70" i="8"/>
  <c r="L70" i="8"/>
  <c r="H62" i="8"/>
  <c r="L62" i="8"/>
  <c r="H58" i="8"/>
  <c r="L58" i="8"/>
  <c r="H50" i="8"/>
  <c r="L50" i="8"/>
  <c r="H42" i="8"/>
  <c r="L42" i="8"/>
  <c r="H38" i="8"/>
  <c r="L38" i="8"/>
  <c r="H30" i="8"/>
  <c r="L30" i="8"/>
  <c r="H22" i="8"/>
  <c r="L22" i="8"/>
  <c r="H18" i="8"/>
  <c r="L18" i="8"/>
  <c r="L94" i="8"/>
  <c r="L86" i="8"/>
  <c r="H68" i="8"/>
  <c r="L68" i="8"/>
  <c r="H56" i="8"/>
  <c r="L56" i="8"/>
  <c r="H48" i="8"/>
  <c r="L48" i="8"/>
  <c r="H40" i="8"/>
  <c r="L40" i="8"/>
  <c r="H28" i="8"/>
  <c r="L28" i="8"/>
  <c r="H16" i="8"/>
  <c r="L16" i="8"/>
  <c r="L88" i="8"/>
  <c r="L80" i="8"/>
  <c r="H76" i="8"/>
  <c r="L76" i="8"/>
  <c r="H72" i="8"/>
  <c r="L72" i="8"/>
  <c r="H64" i="8"/>
  <c r="L64" i="8"/>
  <c r="H60" i="8"/>
  <c r="L60" i="8"/>
  <c r="H52" i="8"/>
  <c r="L52" i="8"/>
  <c r="H44" i="8"/>
  <c r="L44" i="8"/>
  <c r="H36" i="8"/>
  <c r="L36" i="8"/>
  <c r="H32" i="8"/>
  <c r="L32" i="8"/>
  <c r="H24" i="8"/>
  <c r="L24" i="8"/>
  <c r="H20" i="8"/>
  <c r="L20" i="8"/>
  <c r="L90" i="8"/>
  <c r="L82" i="8"/>
  <c r="H74" i="8"/>
  <c r="L74" i="8"/>
  <c r="H66" i="8"/>
  <c r="L66" i="8"/>
  <c r="H34" i="8"/>
  <c r="L34" i="8"/>
  <c r="H26" i="8"/>
  <c r="L26" i="8"/>
  <c r="H14" i="8"/>
  <c r="L14" i="8"/>
  <c r="L84" i="8"/>
  <c r="L41" i="8"/>
  <c r="L39" i="8"/>
  <c r="L37" i="8"/>
  <c r="L35" i="8"/>
  <c r="L33" i="8"/>
  <c r="L31" i="8"/>
  <c r="L29" i="8"/>
  <c r="L27" i="8"/>
  <c r="L25" i="8"/>
  <c r="L23" i="8"/>
  <c r="L21" i="8"/>
  <c r="L19" i="8"/>
  <c r="L17" i="8"/>
  <c r="L15" i="8"/>
  <c r="L13" i="8"/>
  <c r="G13" i="18"/>
  <c r="K13" i="18"/>
  <c r="G15" i="18"/>
  <c r="K15" i="18"/>
  <c r="G16" i="18"/>
  <c r="K16" i="18"/>
  <c r="G17" i="18"/>
  <c r="K17" i="18"/>
  <c r="G18" i="18"/>
  <c r="K18" i="18"/>
  <c r="G19" i="18"/>
  <c r="K19" i="18"/>
  <c r="G21" i="18"/>
  <c r="K21" i="18"/>
  <c r="G22" i="18"/>
  <c r="K22" i="18"/>
  <c r="G23" i="18"/>
  <c r="K23" i="18"/>
  <c r="G24" i="18"/>
  <c r="K24" i="18"/>
  <c r="G25" i="18"/>
  <c r="K25" i="18"/>
  <c r="G26" i="18"/>
  <c r="K26" i="18"/>
  <c r="G27" i="18"/>
  <c r="K27" i="18"/>
  <c r="G28" i="18"/>
  <c r="K28" i="18"/>
  <c r="G32" i="18"/>
  <c r="K32" i="18"/>
  <c r="G33" i="18"/>
  <c r="K33" i="18"/>
  <c r="G34" i="18"/>
  <c r="K34" i="18"/>
  <c r="G35" i="18"/>
  <c r="K35" i="18"/>
  <c r="G37" i="18"/>
  <c r="K37" i="18"/>
  <c r="G38" i="18"/>
  <c r="K38" i="18"/>
  <c r="G39" i="18"/>
  <c r="K39" i="18"/>
  <c r="G40" i="18"/>
  <c r="K40" i="18"/>
  <c r="G44" i="18"/>
  <c r="K44" i="18"/>
  <c r="G45" i="18"/>
  <c r="K45" i="18"/>
  <c r="G46" i="18"/>
  <c r="K46" i="18"/>
  <c r="G47" i="18"/>
  <c r="K47" i="18"/>
  <c r="G48" i="18"/>
  <c r="K48" i="18"/>
  <c r="G49" i="18"/>
  <c r="K49" i="18"/>
  <c r="G50" i="18"/>
  <c r="K50" i="18"/>
  <c r="G51" i="18"/>
  <c r="K51" i="18"/>
  <c r="G52" i="18"/>
  <c r="K52" i="18"/>
  <c r="G53" i="18"/>
  <c r="K53" i="18"/>
  <c r="K12" i="18"/>
  <c r="G12" i="18"/>
  <c r="L70" i="14" l="1"/>
  <c r="F92" i="17"/>
  <c r="F65" i="15" l="1"/>
  <c r="F66" i="3" l="1"/>
  <c r="F64" i="3"/>
  <c r="F63" i="3"/>
  <c r="F62" i="3"/>
  <c r="F61" i="3"/>
  <c r="F60" i="3"/>
  <c r="F59" i="3"/>
  <c r="F58" i="3"/>
  <c r="F57" i="3"/>
  <c r="F56" i="3"/>
  <c r="F52" i="3"/>
  <c r="F49" i="3"/>
  <c r="F48" i="3"/>
  <c r="F47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29" i="3"/>
  <c r="F28" i="3"/>
  <c r="F27" i="3"/>
  <c r="F26" i="3"/>
  <c r="F25" i="3"/>
  <c r="F24" i="3"/>
  <c r="F23" i="3"/>
  <c r="F22" i="3"/>
  <c r="F21" i="3"/>
  <c r="F20" i="3"/>
  <c r="F19" i="3"/>
  <c r="F17" i="3"/>
  <c r="F16" i="3"/>
  <c r="F15" i="3"/>
  <c r="F14" i="3"/>
  <c r="F13" i="3"/>
  <c r="F12" i="3"/>
  <c r="F95" i="8" l="1"/>
  <c r="F70" i="14" l="1"/>
  <c r="F56" i="14"/>
  <c r="F57" i="14"/>
  <c r="F58" i="14"/>
  <c r="F59" i="14"/>
  <c r="F60" i="14"/>
  <c r="F61" i="14"/>
  <c r="F62" i="14"/>
  <c r="F63" i="14"/>
  <c r="F64" i="14"/>
  <c r="F55" i="14"/>
  <c r="F54" i="14"/>
  <c r="F53" i="14"/>
  <c r="F52" i="14"/>
  <c r="F51" i="14"/>
  <c r="F50" i="14"/>
  <c r="F49" i="14"/>
  <c r="F48" i="14"/>
  <c r="F47" i="14"/>
  <c r="F46" i="14"/>
  <c r="F45" i="14"/>
  <c r="F44" i="14"/>
  <c r="F43" i="14"/>
  <c r="F42" i="14"/>
  <c r="F41" i="14"/>
  <c r="F40" i="14"/>
  <c r="F39" i="14"/>
  <c r="F38" i="14"/>
  <c r="F37" i="14"/>
  <c r="F36" i="14"/>
  <c r="F35" i="14"/>
  <c r="F34" i="14"/>
  <c r="F33" i="14"/>
  <c r="F32" i="14"/>
  <c r="F31" i="14"/>
  <c r="F30" i="14"/>
  <c r="F29" i="14"/>
  <c r="F28" i="14"/>
  <c r="F27" i="14"/>
  <c r="F26" i="14"/>
  <c r="F25" i="14"/>
  <c r="F24" i="14"/>
  <c r="F23" i="14"/>
  <c r="F22" i="14"/>
  <c r="F21" i="14"/>
  <c r="F20" i="14"/>
  <c r="F19" i="14"/>
  <c r="F18" i="14"/>
  <c r="F17" i="14"/>
  <c r="F16" i="14"/>
  <c r="F15" i="14"/>
  <c r="F14" i="14"/>
  <c r="F13" i="14"/>
  <c r="F12" i="14"/>
  <c r="F137" i="13" l="1"/>
  <c r="F52" i="12" l="1"/>
  <c r="H63" i="10"/>
  <c r="H64" i="10"/>
  <c r="H71" i="10"/>
  <c r="H70" i="10"/>
  <c r="H72" i="10"/>
  <c r="H73" i="10"/>
  <c r="H74" i="10"/>
  <c r="H75" i="10"/>
  <c r="H76" i="10"/>
  <c r="H77" i="10"/>
  <c r="H78" i="10"/>
  <c r="H79" i="10"/>
  <c r="H80" i="10"/>
  <c r="H81" i="10"/>
  <c r="H68" i="10"/>
  <c r="F82" i="10"/>
  <c r="J78" i="10"/>
  <c r="F78" i="10"/>
  <c r="L77" i="10"/>
  <c r="J77" i="10"/>
  <c r="F77" i="10"/>
  <c r="L76" i="10"/>
  <c r="J76" i="10"/>
  <c r="F76" i="10"/>
  <c r="L75" i="10"/>
  <c r="D75" i="10"/>
  <c r="F75" i="10" s="1"/>
  <c r="L74" i="10"/>
  <c r="F74" i="10"/>
  <c r="L73" i="10"/>
  <c r="F73" i="10"/>
  <c r="L72" i="10"/>
  <c r="D72" i="10"/>
  <c r="F72" i="10" s="1"/>
  <c r="L71" i="10"/>
  <c r="F71" i="10"/>
  <c r="L70" i="10"/>
  <c r="D70" i="10"/>
  <c r="F70" i="10" s="1"/>
  <c r="L69" i="10"/>
  <c r="H69" i="10"/>
  <c r="F69" i="10"/>
  <c r="L68" i="10"/>
  <c r="F68" i="10"/>
  <c r="D68" i="10"/>
  <c r="L67" i="10"/>
  <c r="J67" i="10"/>
  <c r="H67" i="10"/>
  <c r="D67" i="10"/>
  <c r="F67" i="10" s="1"/>
  <c r="L66" i="10"/>
  <c r="H66" i="10"/>
  <c r="F66" i="10"/>
  <c r="L65" i="10"/>
  <c r="J65" i="10"/>
  <c r="H65" i="10"/>
  <c r="D65" i="10"/>
  <c r="F65" i="10" s="1"/>
  <c r="L64" i="10"/>
  <c r="J64" i="10"/>
  <c r="F64" i="10"/>
  <c r="L63" i="10"/>
  <c r="D63" i="10"/>
  <c r="F63" i="10" s="1"/>
  <c r="L62" i="10"/>
  <c r="J62" i="10"/>
  <c r="H62" i="10"/>
  <c r="D62" i="10"/>
  <c r="F62" i="10" s="1"/>
  <c r="L61" i="10"/>
  <c r="H61" i="10"/>
  <c r="D61" i="10"/>
  <c r="F61" i="10" s="1"/>
  <c r="N60" i="10"/>
  <c r="L60" i="10"/>
  <c r="J60" i="10"/>
  <c r="H60" i="10"/>
  <c r="F60" i="10"/>
  <c r="N59" i="10"/>
  <c r="L59" i="10"/>
  <c r="J59" i="10"/>
  <c r="H59" i="10"/>
  <c r="F59" i="10"/>
  <c r="N58" i="10"/>
  <c r="L58" i="10"/>
  <c r="J58" i="10"/>
  <c r="H58" i="10"/>
  <c r="D58" i="10"/>
  <c r="F58" i="10" s="1"/>
  <c r="L57" i="10"/>
  <c r="H57" i="10"/>
  <c r="D57" i="10"/>
  <c r="F57" i="10" s="1"/>
  <c r="L56" i="10"/>
  <c r="H56" i="10"/>
  <c r="D56" i="10"/>
  <c r="F56" i="10" s="1"/>
  <c r="L55" i="10"/>
  <c r="H55" i="10"/>
  <c r="D55" i="10"/>
  <c r="F55" i="10" s="1"/>
  <c r="L54" i="10"/>
  <c r="H54" i="10"/>
  <c r="D54" i="10"/>
  <c r="F54" i="10" s="1"/>
  <c r="L53" i="10"/>
  <c r="H53" i="10"/>
  <c r="D53" i="10"/>
  <c r="F53" i="10" s="1"/>
  <c r="L52" i="10"/>
  <c r="H52" i="10"/>
  <c r="D52" i="10"/>
  <c r="F52" i="10" s="1"/>
  <c r="L51" i="10"/>
  <c r="H51" i="10"/>
  <c r="D51" i="10"/>
  <c r="F51" i="10" s="1"/>
  <c r="L50" i="10"/>
  <c r="H50" i="10"/>
  <c r="D50" i="10"/>
  <c r="F50" i="10" s="1"/>
  <c r="L49" i="10"/>
  <c r="H49" i="10"/>
  <c r="F49" i="10"/>
  <c r="L48" i="10"/>
  <c r="H48" i="10"/>
  <c r="D48" i="10"/>
  <c r="F48" i="10" s="1"/>
  <c r="L47" i="10"/>
  <c r="H47" i="10"/>
  <c r="D47" i="10"/>
  <c r="F47" i="10" s="1"/>
  <c r="L46" i="10"/>
  <c r="H46" i="10"/>
  <c r="D46" i="10"/>
  <c r="F46" i="10" s="1"/>
  <c r="L45" i="10"/>
  <c r="H45" i="10"/>
  <c r="D45" i="10"/>
  <c r="F45" i="10" s="1"/>
  <c r="L44" i="10"/>
  <c r="H44" i="10"/>
  <c r="D44" i="10"/>
  <c r="F44" i="10" s="1"/>
  <c r="L43" i="10"/>
  <c r="H43" i="10"/>
  <c r="D43" i="10"/>
  <c r="F43" i="10" s="1"/>
  <c r="L42" i="10"/>
  <c r="H42" i="10"/>
  <c r="D42" i="10"/>
  <c r="F42" i="10" s="1"/>
  <c r="L41" i="10"/>
  <c r="H41" i="10"/>
  <c r="D41" i="10"/>
  <c r="F41" i="10" s="1"/>
  <c r="L40" i="10"/>
  <c r="H40" i="10"/>
  <c r="D40" i="10"/>
  <c r="F40" i="10" s="1"/>
  <c r="L39" i="10"/>
  <c r="H39" i="10"/>
  <c r="D39" i="10"/>
  <c r="F39" i="10" s="1"/>
  <c r="L38" i="10"/>
  <c r="H38" i="10"/>
  <c r="D38" i="10"/>
  <c r="F38" i="10" s="1"/>
  <c r="H37" i="10"/>
  <c r="F37" i="10"/>
  <c r="L36" i="10"/>
  <c r="H36" i="10"/>
  <c r="D36" i="10"/>
  <c r="F36" i="10" s="1"/>
  <c r="L35" i="10"/>
  <c r="H35" i="10"/>
  <c r="F35" i="10"/>
  <c r="D35" i="10"/>
  <c r="L34" i="10"/>
  <c r="H34" i="10"/>
  <c r="F34" i="10"/>
  <c r="D34" i="10"/>
  <c r="L33" i="10"/>
  <c r="H33" i="10"/>
  <c r="F33" i="10"/>
  <c r="D33" i="10"/>
  <c r="L32" i="10"/>
  <c r="H32" i="10"/>
  <c r="F32" i="10"/>
  <c r="D32" i="10"/>
  <c r="L31" i="10"/>
  <c r="H31" i="10"/>
  <c r="F31" i="10"/>
  <c r="D31" i="10"/>
  <c r="L30" i="10"/>
  <c r="H30" i="10"/>
  <c r="F30" i="10"/>
  <c r="D30" i="10"/>
  <c r="L29" i="10"/>
  <c r="H29" i="10"/>
  <c r="F29" i="10"/>
  <c r="D29" i="10"/>
  <c r="L28" i="10"/>
  <c r="H28" i="10"/>
  <c r="F28" i="10"/>
  <c r="D28" i="10"/>
  <c r="L27" i="10"/>
  <c r="H27" i="10"/>
  <c r="F27" i="10"/>
  <c r="D27" i="10"/>
  <c r="L26" i="10"/>
  <c r="H26" i="10"/>
  <c r="F26" i="10"/>
  <c r="D26" i="10"/>
  <c r="L25" i="10"/>
  <c r="H25" i="10"/>
  <c r="F25" i="10"/>
  <c r="D25" i="10"/>
  <c r="L24" i="10"/>
  <c r="H24" i="10"/>
  <c r="F24" i="10"/>
  <c r="D24" i="10"/>
  <c r="L23" i="10"/>
  <c r="H23" i="10"/>
  <c r="F23" i="10"/>
  <c r="D23" i="10"/>
  <c r="L22" i="10"/>
  <c r="H22" i="10"/>
  <c r="F22" i="10"/>
  <c r="L21" i="10"/>
  <c r="H21" i="10"/>
  <c r="D21" i="10"/>
  <c r="F21" i="10" s="1"/>
  <c r="L20" i="10"/>
  <c r="H20" i="10"/>
  <c r="D20" i="10"/>
  <c r="F20" i="10" s="1"/>
  <c r="L19" i="10"/>
  <c r="H19" i="10"/>
  <c r="D19" i="10"/>
  <c r="F19" i="10" s="1"/>
  <c r="L18" i="10"/>
  <c r="H18" i="10"/>
  <c r="D18" i="10"/>
  <c r="F18" i="10" s="1"/>
  <c r="L17" i="10"/>
  <c r="H17" i="10"/>
  <c r="F17" i="10"/>
  <c r="L16" i="10"/>
  <c r="H16" i="10"/>
  <c r="F16" i="10"/>
  <c r="L15" i="10"/>
  <c r="H15" i="10"/>
  <c r="D15" i="10"/>
  <c r="F15" i="10" s="1"/>
  <c r="L14" i="10"/>
  <c r="H14" i="10"/>
  <c r="D14" i="10"/>
  <c r="F14" i="10" s="1"/>
  <c r="L13" i="10"/>
  <c r="H13" i="10"/>
  <c r="D13" i="10"/>
  <c r="F13" i="10" s="1"/>
  <c r="L12" i="10"/>
  <c r="H12" i="10"/>
  <c r="D12" i="10"/>
  <c r="F12" i="10" s="1"/>
  <c r="F59" i="9" l="1"/>
  <c r="F79" i="7" l="1"/>
  <c r="N47" i="6" l="1"/>
  <c r="L47" i="6"/>
  <c r="J47" i="6"/>
  <c r="H47" i="6"/>
  <c r="F47" i="6"/>
  <c r="N46" i="6"/>
  <c r="L46" i="6"/>
  <c r="J46" i="6"/>
  <c r="H46" i="6"/>
  <c r="F46" i="6"/>
  <c r="N45" i="6"/>
  <c r="L45" i="6"/>
  <c r="J45" i="6"/>
  <c r="H45" i="6"/>
  <c r="F45" i="6" s="1"/>
  <c r="N44" i="6"/>
  <c r="L44" i="6"/>
  <c r="J44" i="6"/>
  <c r="H44" i="6"/>
  <c r="N43" i="6"/>
  <c r="L43" i="6"/>
  <c r="J43" i="6"/>
  <c r="H43" i="6"/>
  <c r="N42" i="6"/>
  <c r="J42" i="6"/>
  <c r="H42" i="6"/>
  <c r="N41" i="6"/>
  <c r="L41" i="6"/>
  <c r="J41" i="6"/>
  <c r="H41" i="6"/>
  <c r="N40" i="6"/>
  <c r="L40" i="6"/>
  <c r="J40" i="6"/>
  <c r="H40" i="6"/>
  <c r="F40" i="6" s="1"/>
  <c r="D40" i="6"/>
  <c r="N39" i="6"/>
  <c r="L39" i="6"/>
  <c r="J39" i="6"/>
  <c r="H39" i="6"/>
  <c r="F39" i="6" s="1"/>
  <c r="N38" i="6"/>
  <c r="L38" i="6"/>
  <c r="J38" i="6"/>
  <c r="H38" i="6"/>
  <c r="N37" i="6"/>
  <c r="L37" i="6"/>
  <c r="J37" i="6"/>
  <c r="H37" i="6"/>
  <c r="F37" i="6" s="1"/>
  <c r="N36" i="6"/>
  <c r="L36" i="6"/>
  <c r="J36" i="6"/>
  <c r="H36" i="6"/>
  <c r="N35" i="6"/>
  <c r="L35" i="6"/>
  <c r="J35" i="6"/>
  <c r="H35" i="6"/>
  <c r="N34" i="6"/>
  <c r="L34" i="6"/>
  <c r="J34" i="6"/>
  <c r="H34" i="6"/>
  <c r="N33" i="6"/>
  <c r="L33" i="6"/>
  <c r="J33" i="6"/>
  <c r="H33" i="6"/>
  <c r="D33" i="6"/>
  <c r="L32" i="6"/>
  <c r="J32" i="6"/>
  <c r="H32" i="6"/>
  <c r="N31" i="6"/>
  <c r="L31" i="6"/>
  <c r="J31" i="6"/>
  <c r="H31" i="6"/>
  <c r="D31" i="6"/>
  <c r="N30" i="6"/>
  <c r="L30" i="6"/>
  <c r="J30" i="6"/>
  <c r="H30" i="6"/>
  <c r="N29" i="6"/>
  <c r="L29" i="6"/>
  <c r="J29" i="6"/>
  <c r="H29" i="6"/>
  <c r="D29" i="6"/>
  <c r="N28" i="6"/>
  <c r="L28" i="6"/>
  <c r="J28" i="6"/>
  <c r="H28" i="6"/>
  <c r="N27" i="6"/>
  <c r="L27" i="6"/>
  <c r="J27" i="6"/>
  <c r="H27" i="6"/>
  <c r="D27" i="6"/>
  <c r="N26" i="6"/>
  <c r="L26" i="6"/>
  <c r="J26" i="6"/>
  <c r="H26" i="6"/>
  <c r="N25" i="6"/>
  <c r="L25" i="6"/>
  <c r="J25" i="6"/>
  <c r="H25" i="6"/>
  <c r="N24" i="6"/>
  <c r="L24" i="6"/>
  <c r="J24" i="6"/>
  <c r="H24" i="6"/>
  <c r="F24" i="6"/>
  <c r="N23" i="6"/>
  <c r="L23" i="6"/>
  <c r="J23" i="6"/>
  <c r="H23" i="6"/>
  <c r="F23" i="6" s="1"/>
  <c r="N22" i="6"/>
  <c r="L22" i="6"/>
  <c r="J22" i="6"/>
  <c r="H22" i="6"/>
  <c r="N21" i="6"/>
  <c r="L21" i="6"/>
  <c r="J21" i="6"/>
  <c r="H21" i="6"/>
  <c r="N20" i="6"/>
  <c r="L20" i="6"/>
  <c r="J20" i="6"/>
  <c r="H20" i="6"/>
  <c r="F20" i="6" s="1"/>
  <c r="N19" i="6"/>
  <c r="L19" i="6"/>
  <c r="J19" i="6"/>
  <c r="H19" i="6"/>
  <c r="D19" i="6"/>
  <c r="N18" i="6"/>
  <c r="L18" i="6"/>
  <c r="J18" i="6"/>
  <c r="H18" i="6"/>
  <c r="D18" i="6"/>
  <c r="N17" i="6"/>
  <c r="L17" i="6"/>
  <c r="J17" i="6"/>
  <c r="H17" i="6"/>
  <c r="D17" i="6"/>
  <c r="N16" i="6"/>
  <c r="L16" i="6"/>
  <c r="J16" i="6"/>
  <c r="H16" i="6"/>
  <c r="D16" i="6"/>
  <c r="N15" i="6"/>
  <c r="L15" i="6"/>
  <c r="J15" i="6"/>
  <c r="H15" i="6"/>
  <c r="N14" i="6"/>
  <c r="L14" i="6"/>
  <c r="J14" i="6"/>
  <c r="H14" i="6"/>
  <c r="N13" i="6"/>
  <c r="L13" i="6"/>
  <c r="J13" i="6"/>
  <c r="H13" i="6"/>
  <c r="N12" i="6"/>
  <c r="L12" i="6"/>
  <c r="J12" i="6"/>
  <c r="H12" i="6"/>
  <c r="D12" i="6"/>
  <c r="F30" i="6" l="1"/>
  <c r="F14" i="6"/>
  <c r="F18" i="6"/>
  <c r="F33" i="6"/>
  <c r="F43" i="6"/>
  <c r="F44" i="6"/>
  <c r="F28" i="6"/>
  <c r="F13" i="6"/>
  <c r="F17" i="6"/>
  <c r="F26" i="6"/>
  <c r="F16" i="6"/>
  <c r="F21" i="6"/>
  <c r="F27" i="6"/>
  <c r="F31" i="6"/>
  <c r="F32" i="6"/>
  <c r="F38" i="6"/>
  <c r="F42" i="6"/>
  <c r="F15" i="6"/>
  <c r="F19" i="6"/>
  <c r="F25" i="6"/>
  <c r="F35" i="6"/>
  <c r="F36" i="6"/>
  <c r="F29" i="6"/>
  <c r="F41" i="6"/>
  <c r="F22" i="6"/>
  <c r="F34" i="6"/>
  <c r="F12" i="6"/>
  <c r="F117" i="5" l="1"/>
  <c r="F109" i="4" l="1"/>
  <c r="F60" i="1" l="1"/>
</calcChain>
</file>

<file path=xl/sharedStrings.xml><?xml version="1.0" encoding="utf-8"?>
<sst xmlns="http://schemas.openxmlformats.org/spreadsheetml/2006/main" count="3038" uniqueCount="1416">
  <si>
    <t>ANNUAL PROCUREMENT PLAN</t>
  </si>
  <si>
    <t>Plan Control No. ________________________</t>
  </si>
  <si>
    <t>Planned Amount</t>
  </si>
  <si>
    <t>Regular</t>
  </si>
  <si>
    <t>Contingency</t>
  </si>
  <si>
    <t>Total</t>
  </si>
  <si>
    <t>Date Submitted:</t>
  </si>
  <si>
    <t>Item No.</t>
  </si>
  <si>
    <t>Description</t>
  </si>
  <si>
    <t>Unit Cost</t>
  </si>
  <si>
    <t>Quantity</t>
  </si>
  <si>
    <t>Total Cost</t>
  </si>
  <si>
    <t>D I S T R I B U T I O N</t>
  </si>
  <si>
    <t>1st Quarter</t>
  </si>
  <si>
    <t>2nd Quarter</t>
  </si>
  <si>
    <t>3rd Quarter</t>
  </si>
  <si>
    <t>4th Quarter</t>
  </si>
  <si>
    <t>Qty.</t>
  </si>
  <si>
    <t>Amount</t>
  </si>
  <si>
    <t>TOTAL</t>
  </si>
  <si>
    <t>Summary by Office</t>
  </si>
  <si>
    <t>FDP Form 4b - Annual Procurement Plan or Procurement List, Summary</t>
  </si>
  <si>
    <t>Department</t>
  </si>
  <si>
    <t xml:space="preserve">  Head of Department / Office</t>
  </si>
  <si>
    <t>FDP Form 4a - Annual Procurement Plan or Procurement List, by Office or Department</t>
  </si>
  <si>
    <t>No.</t>
  </si>
  <si>
    <t>Page____of_____pages</t>
  </si>
  <si>
    <t>This is to certify that the above procurement plan is in accordance with the objective of this Office.</t>
  </si>
  <si>
    <t>Head of Department/Office</t>
  </si>
  <si>
    <t>Prepared By:</t>
  </si>
  <si>
    <t>Approved By:</t>
  </si>
  <si>
    <t>Head, BAC Secretariat</t>
  </si>
  <si>
    <t>Local Chief Executive</t>
  </si>
  <si>
    <t>CY 2021</t>
  </si>
  <si>
    <t>Department/ Office: PNP</t>
  </si>
  <si>
    <t>Department/ Office: MPDC</t>
  </si>
  <si>
    <t xml:space="preserve">Folder (Long) White </t>
  </si>
  <si>
    <t>Toilet tissue 12 rolls/pack</t>
  </si>
  <si>
    <t>Staple wire standard #35</t>
  </si>
  <si>
    <t>Paper Clip Gem Type 33mm</t>
  </si>
  <si>
    <t>Tape, transparent (1")</t>
  </si>
  <si>
    <t>Advanced Book Paper Short (S-20)</t>
  </si>
  <si>
    <t>Advanced Book Paper Long (S-20)</t>
  </si>
  <si>
    <t>Ambi Pur</t>
  </si>
  <si>
    <t>Baygon Spray (big)</t>
  </si>
  <si>
    <t>Brown Envelope (long)</t>
  </si>
  <si>
    <t>Brown Envelope (short)</t>
  </si>
  <si>
    <t>Coffee mate creamer (450 grams)</t>
  </si>
  <si>
    <t>Correction pen (UNI) rolling ball metal tip</t>
  </si>
  <si>
    <t>Folder Long</t>
  </si>
  <si>
    <t>Glade Car Gel Freshener 280ml.</t>
  </si>
  <si>
    <t>Joy Dishwashing Liquid (250 ml)</t>
  </si>
  <si>
    <t>Kiwi Glass Cleaner w/ Pump (500ml)</t>
  </si>
  <si>
    <t>Masking Tape 1”</t>
  </si>
  <si>
    <t>Mighty Bond</t>
  </si>
  <si>
    <t>Nescafe Coffee 100 grams/pack</t>
  </si>
  <si>
    <t>Paper Fastener Plastic (Prince)</t>
  </si>
  <si>
    <t>Pencil (Mongol # 2)</t>
  </si>
  <si>
    <t>Toner (Gestetner) MP C2011 (Black)</t>
  </si>
  <si>
    <t>Toner (Gestetner) MP C2011 (Cyan)</t>
  </si>
  <si>
    <t>Toner (Gestetner) MP C2011 (Yellow)</t>
  </si>
  <si>
    <t>Toner (Gestetner) MP C2011 (Magenta)</t>
  </si>
  <si>
    <t>Pilot Pentel Pen (black)</t>
  </si>
  <si>
    <t>Pilot Pentel Pen (blue)</t>
  </si>
  <si>
    <t>Pilot Pentel Pen (red)</t>
  </si>
  <si>
    <t>Pilot Retractable Ballpen - black</t>
  </si>
  <si>
    <t>Scissor (Maped)</t>
  </si>
  <si>
    <t>Sign pen (Energel) 0.5mm/0.7mm</t>
  </si>
  <si>
    <t>Stabilo Highlighter (yellow)</t>
  </si>
  <si>
    <t>Stabilo Highlighter (pink)</t>
  </si>
  <si>
    <t>Stabilo Highlighter (blue)</t>
  </si>
  <si>
    <t>Stapler wire remover</t>
  </si>
  <si>
    <t xml:space="preserve">Sugar </t>
  </si>
  <si>
    <t>Surf powder (2 kls)</t>
  </si>
  <si>
    <t>Zonrox</t>
  </si>
  <si>
    <t>Mouse</t>
  </si>
  <si>
    <t>Broom - Tambo</t>
  </si>
  <si>
    <t>Rags All Cotton</t>
  </si>
  <si>
    <t>Stamp Pad W/ Ink</t>
  </si>
  <si>
    <t>Trash Bin</t>
  </si>
  <si>
    <t>pcs</t>
  </si>
  <si>
    <t>pack</t>
  </si>
  <si>
    <t>boxes</t>
  </si>
  <si>
    <t>rolls</t>
  </si>
  <si>
    <t>reams</t>
  </si>
  <si>
    <t>bottle</t>
  </si>
  <si>
    <t>can</t>
  </si>
  <si>
    <t>box</t>
  </si>
  <si>
    <t>kls</t>
  </si>
  <si>
    <t>gal</t>
  </si>
  <si>
    <t>ENGR. EMETERIO E. LAROYA</t>
  </si>
  <si>
    <t>Executive Chair</t>
  </si>
  <si>
    <t>Laptop Computer</t>
  </si>
  <si>
    <t>Computer Chair</t>
  </si>
  <si>
    <t>Visitors Chair</t>
  </si>
  <si>
    <t>unit</t>
  </si>
  <si>
    <t>set</t>
  </si>
  <si>
    <t>Flash Drive 64 gb (3.0)</t>
  </si>
  <si>
    <t>Air Freshner 280 ml/150g</t>
  </si>
  <si>
    <t>Alcohol, Ethel 70% 500ml/150g</t>
  </si>
  <si>
    <t>Chair, monoblock w/backrest</t>
  </si>
  <si>
    <t>Correction tape</t>
  </si>
  <si>
    <t>Cutter knife</t>
  </si>
  <si>
    <t>Date file box made of chipboard</t>
  </si>
  <si>
    <t>Date folder made of chipboard</t>
  </si>
  <si>
    <t>Disenfectant spray 400 gm.</t>
  </si>
  <si>
    <t>Dust pan</t>
  </si>
  <si>
    <t>Envelope, docuentary lega size</t>
  </si>
  <si>
    <t>Folder, tag board legal size</t>
  </si>
  <si>
    <t>Furniture cleaner aerosol</t>
  </si>
  <si>
    <t>Ink for stamp pad</t>
  </si>
  <si>
    <t>Insecticide aerosol 600ml.</t>
  </si>
  <si>
    <t>Marker, fluorescent 2 sets</t>
  </si>
  <si>
    <t>Marker, permanent black</t>
  </si>
  <si>
    <t>White Board</t>
  </si>
  <si>
    <t>Cork Board</t>
  </si>
  <si>
    <t>1 TB Extarnal Hard Drive (3.0)</t>
  </si>
  <si>
    <t>Marker, whiteboard, black</t>
  </si>
  <si>
    <t>Mop Bucket</t>
  </si>
  <si>
    <t>Mop handle screw type alum.</t>
  </si>
  <si>
    <t>Mop head, rayon 400 gm.</t>
  </si>
  <si>
    <t>Note pad, stick on (3"x3")</t>
  </si>
  <si>
    <t>Notebook, steno  40 leaves</t>
  </si>
  <si>
    <t>paper clip vinyl 48mm</t>
  </si>
  <si>
    <t>Paper multicopy A4 210mm</t>
  </si>
  <si>
    <t>Paper multicopy Legal 216mm</t>
  </si>
  <si>
    <t>Pencil with eraser HB</t>
  </si>
  <si>
    <t>Pencil sharpener manual</t>
  </si>
  <si>
    <t>Puncher heavy duty</t>
  </si>
  <si>
    <t>Record book, 300 pages</t>
  </si>
  <si>
    <t>ruler plastic</t>
  </si>
  <si>
    <t>Sign pen black 0.7mm needle tip</t>
  </si>
  <si>
    <t xml:space="preserve">Stamp pad </t>
  </si>
  <si>
    <t>Staple wire remover</t>
  </si>
  <si>
    <t>Staple Stander type</t>
  </si>
  <si>
    <t>Air Freshener Aerosol 280ml</t>
  </si>
  <si>
    <t>Alcohol, Ehtyl 70%</t>
  </si>
  <si>
    <t>Battery Dry Cell AA</t>
  </si>
  <si>
    <t>Battery Dry Cell AAA</t>
  </si>
  <si>
    <t>Broom - Tingting</t>
  </si>
  <si>
    <t>Calculator</t>
  </si>
  <si>
    <t>Cleanser (Toilet &amp;urinal)</t>
  </si>
  <si>
    <t>Cleanser (Scouring Powder)</t>
  </si>
  <si>
    <t>Correction Tape</t>
  </si>
  <si>
    <t>Cutter Blade</t>
  </si>
  <si>
    <t>Cutter Knife</t>
  </si>
  <si>
    <t>Data File Box</t>
  </si>
  <si>
    <t>Data Folder</t>
  </si>
  <si>
    <t>Detergent Powder 1kg.</t>
  </si>
  <si>
    <t>Disinfectant Spray</t>
  </si>
  <si>
    <t>Dust Pan</t>
  </si>
  <si>
    <t>Electric Fan (Stand)</t>
  </si>
  <si>
    <t>Coffee Mug</t>
  </si>
  <si>
    <t>Drinking Glass</t>
  </si>
  <si>
    <t>Spoon &amp; Fork</t>
  </si>
  <si>
    <t>Coffee (Nescafe) 100g</t>
  </si>
  <si>
    <t>Coffee Creamer 450g</t>
  </si>
  <si>
    <t>Sugar 1kg</t>
  </si>
  <si>
    <t>Folder Fancy A4</t>
  </si>
  <si>
    <t>Folder Fancy Legal</t>
  </si>
  <si>
    <t>Folder L-Type A4</t>
  </si>
  <si>
    <t>Folder L-Type Legal</t>
  </si>
  <si>
    <t>Flash Drive 16gb</t>
  </si>
  <si>
    <t>File Organizer Legal</t>
  </si>
  <si>
    <t>File Tab Divider A4</t>
  </si>
  <si>
    <t>File Tab Divider Legal</t>
  </si>
  <si>
    <t>Envelop A4</t>
  </si>
  <si>
    <t>Envelop Expanding Legal</t>
  </si>
  <si>
    <t>Envelop Legal Size</t>
  </si>
  <si>
    <t>Insecticide, Aerosol 600ml</t>
  </si>
  <si>
    <t>Magazine File Box Large</t>
  </si>
  <si>
    <t>Marker, Highlighter, 3colors/ set</t>
  </si>
  <si>
    <t>Marker, Permanent, Bullet Type BLK</t>
  </si>
  <si>
    <t>Staple Standard Type</t>
  </si>
  <si>
    <t>Tape Dispenser Table Top</t>
  </si>
  <si>
    <t>Tape Transparent 24mm</t>
  </si>
  <si>
    <t>Tape Transparent 48mm</t>
  </si>
  <si>
    <t>Waste Basket</t>
  </si>
  <si>
    <t>Trash Bag Black 940mm x 1016mm</t>
  </si>
  <si>
    <t>HP CART 678 Set (Tri-color &amp; Black)</t>
  </si>
  <si>
    <t>Hard Copy LETTER size</t>
  </si>
  <si>
    <t>Hard Copy LEGAL size</t>
  </si>
  <si>
    <t>Hard Copy A4 size</t>
  </si>
  <si>
    <t>Water Dispenser</t>
  </si>
  <si>
    <t>Filling Cabinet</t>
  </si>
  <si>
    <t xml:space="preserve">Air Conditioning Unit </t>
  </si>
  <si>
    <t>Conference Table and Chairs</t>
  </si>
  <si>
    <t>Flat Screen TV 43"</t>
  </si>
  <si>
    <t>Department/ Office: LDRRMO</t>
  </si>
  <si>
    <t>DR. JESUS G. CARDINEZ</t>
  </si>
  <si>
    <t>Advance Bond Long Subs. 20</t>
  </si>
  <si>
    <t>Advance Bond Short Subs. 20</t>
  </si>
  <si>
    <t>Advance Book Long Subs. 20</t>
  </si>
  <si>
    <t>Advance Book Short Subs. 20</t>
  </si>
  <si>
    <t>Advance Yellow Pad</t>
  </si>
  <si>
    <t>Book Paper (13x22) Subs. 20</t>
  </si>
  <si>
    <t>Book Paper A4</t>
  </si>
  <si>
    <t>Advance Book (11x17)</t>
  </si>
  <si>
    <t>Bond Paper Short (Colored)</t>
  </si>
  <si>
    <t>Bond Paper Long (Colored)</t>
  </si>
  <si>
    <t>Canon PIXMA 810 Black</t>
  </si>
  <si>
    <t>Canon PIXMA 810 Colored</t>
  </si>
  <si>
    <t>Adding Machine Tape</t>
  </si>
  <si>
    <t>T664 Black Epson L1300 (70ml)</t>
  </si>
  <si>
    <t>T664 Cyan Epson L1300 (70ml)</t>
  </si>
  <si>
    <t>T664 Magenta Epson L1300 (70ml)</t>
  </si>
  <si>
    <t>T6644 Yellow Epson L1300 (70ml)</t>
  </si>
  <si>
    <t>Brother BTD60BK</t>
  </si>
  <si>
    <t>Brother BT5000c</t>
  </si>
  <si>
    <t>Brother BT5000M</t>
  </si>
  <si>
    <t>Brother BT5000Y</t>
  </si>
  <si>
    <t>Brother Refill Ink (Black) 100ml</t>
  </si>
  <si>
    <t>Brother Refill Ink (Cyan) 100ml</t>
  </si>
  <si>
    <t>Brother Refill Ink (Yellow) 100ml</t>
  </si>
  <si>
    <t>Epson LQ-310 (ribbon)</t>
  </si>
  <si>
    <t>Casio DR-120Red/black ribbon cartridge</t>
  </si>
  <si>
    <t>fuji xerox toner cartridge</t>
  </si>
  <si>
    <t>Club Carbon Paper Blue</t>
  </si>
  <si>
    <t>Correction Tape Medium</t>
  </si>
  <si>
    <t>Elmers Glue</t>
  </si>
  <si>
    <t>File Folder Long 14pts</t>
  </si>
  <si>
    <t>File Folder Short 14pts</t>
  </si>
  <si>
    <t>File Folder Green Pressed Long</t>
  </si>
  <si>
    <t>HBW Highlighter</t>
  </si>
  <si>
    <t>Max Staple Wire</t>
  </si>
  <si>
    <t>Mongol Pencil</t>
  </si>
  <si>
    <t>binder clip 2"</t>
  </si>
  <si>
    <t>binder clip 1 1/2"</t>
  </si>
  <si>
    <t>Pay Envelope 500pcs./Box (4x7 1/12)</t>
  </si>
  <si>
    <t>Paper Clip 35mm/Colored Jumbo</t>
  </si>
  <si>
    <t>Paper Clip Small</t>
  </si>
  <si>
    <t>Pilot Ballpen Blue</t>
  </si>
  <si>
    <t>Ballpen Pilot Black</t>
  </si>
  <si>
    <t>HBW ballpen black</t>
  </si>
  <si>
    <t>Pilot Broad Pentel Pen Black</t>
  </si>
  <si>
    <t>Pilot Fine Pentel Pen Black</t>
  </si>
  <si>
    <t>mouse</t>
  </si>
  <si>
    <t>mouse pad</t>
  </si>
  <si>
    <t xml:space="preserve">brown envelope long </t>
  </si>
  <si>
    <t>brown envelope short</t>
  </si>
  <si>
    <t>Record Book 300 Leaves</t>
  </si>
  <si>
    <t>Rubberband Small</t>
  </si>
  <si>
    <t>Rubberband Big</t>
  </si>
  <si>
    <t>daily time record x 500</t>
  </si>
  <si>
    <t>Scotch Tape #1</t>
  </si>
  <si>
    <t>Casio Ink Roller (IR-40T)</t>
  </si>
  <si>
    <t>Staedler Eraser Small</t>
  </si>
  <si>
    <t>Sign Pen Energel (box)</t>
  </si>
  <si>
    <t>Stamp Pad Ink Redstone 946ml</t>
  </si>
  <si>
    <t>metal fastener</t>
  </si>
  <si>
    <t>columnar notebook 4 columns</t>
  </si>
  <si>
    <t>white long business envelope</t>
  </si>
  <si>
    <t>sharp adding machine</t>
  </si>
  <si>
    <t>Swingline Staple Big</t>
  </si>
  <si>
    <t>Redstone Paste 200g</t>
  </si>
  <si>
    <t>Calculator 12 digits Casio</t>
  </si>
  <si>
    <t>USB 64GB</t>
  </si>
  <si>
    <t>Energizer Battery AA</t>
  </si>
  <si>
    <t>Energizer Battery AAA</t>
  </si>
  <si>
    <t>Alcohol Cleene Ethyl Alcohol 500ml</t>
  </si>
  <si>
    <t>Baygon Mosquito Spray 500ml</t>
  </si>
  <si>
    <t>Coffeemate Creamer 500g</t>
  </si>
  <si>
    <t>Joy Dishwashing Liquid 250ml</t>
  </si>
  <si>
    <t>Kiwi Glass Cleaner With Pump 500ml</t>
  </si>
  <si>
    <t>liquid handsoap lemon 220ml</t>
  </si>
  <si>
    <t>lysol (dsinfectant spray)</t>
  </si>
  <si>
    <t>facemask</t>
  </si>
  <si>
    <t>hand sanitizer green cross (300ml)</t>
  </si>
  <si>
    <t>Nescafe 100g Classic</t>
  </si>
  <si>
    <t>Surf Powder 1 Kilo</t>
  </si>
  <si>
    <t>Scotch Brite Sponge</t>
  </si>
  <si>
    <t>Sanicare Tissue 3 Ply (12"S/Pack)</t>
  </si>
  <si>
    <t>Sugar White 1 Kilo</t>
  </si>
  <si>
    <t>Puncher</t>
  </si>
  <si>
    <t>Record Book 300 Pages</t>
  </si>
  <si>
    <t>Ruler</t>
  </si>
  <si>
    <t>Sign Pen Black</t>
  </si>
  <si>
    <t>Ink Stamp Pad</t>
  </si>
  <si>
    <t>Staple Remover</t>
  </si>
  <si>
    <t>Tape Transparent</t>
  </si>
  <si>
    <t>Toilet Tissue paper 2ply</t>
  </si>
  <si>
    <t>Mouse USB Connection Type</t>
  </si>
  <si>
    <t>calculator, compact, 12 digits</t>
  </si>
  <si>
    <t>flash drive 16 GB</t>
  </si>
  <si>
    <t>glue, all purpose 200 grams</t>
  </si>
  <si>
    <t>rubber band 70mm min (#18)</t>
  </si>
  <si>
    <t>tape Transparent 24mm</t>
  </si>
  <si>
    <t>stamp pad</t>
  </si>
  <si>
    <t>fastener, metal</t>
  </si>
  <si>
    <t>Paper Multi Purpose (A4)</t>
  </si>
  <si>
    <t>office equipment- biil counter machine</t>
  </si>
  <si>
    <t>office equipment- laptop</t>
  </si>
  <si>
    <t>office equipment- dot matrix printer</t>
  </si>
  <si>
    <t>office equipment- mobile phone</t>
  </si>
  <si>
    <t>IMELDA T. SISON</t>
  </si>
  <si>
    <t>Advance Bond Paper Long S#20</t>
  </si>
  <si>
    <t>ream</t>
  </si>
  <si>
    <t>Advance Bond Paper A4 S#20</t>
  </si>
  <si>
    <t>pc</t>
  </si>
  <si>
    <t>Elmer's Glue 130g</t>
  </si>
  <si>
    <t>EPSON T6641</t>
  </si>
  <si>
    <t>EPSON T6642</t>
  </si>
  <si>
    <t>EPSON T6643</t>
  </si>
  <si>
    <t>EPSON T6644</t>
  </si>
  <si>
    <t>Brother Ink (Black)</t>
  </si>
  <si>
    <t>Brother Ink (Blue)</t>
  </si>
  <si>
    <t>Brother Ink (Yellow)</t>
  </si>
  <si>
    <t>Brother Ink (Magenta)</t>
  </si>
  <si>
    <t>HBW Ballpen (Black)</t>
  </si>
  <si>
    <t>Safeguard Soap (175g)</t>
  </si>
  <si>
    <t>Max Staple Wire #35</t>
  </si>
  <si>
    <t>Paper Clip 35MM Colored Jumbo</t>
  </si>
  <si>
    <t>Paper Fastener Prince Plastic</t>
  </si>
  <si>
    <t>Push Pin Multi Colored 100 pcs / box</t>
  </si>
  <si>
    <t>Record Book 300 leaves</t>
  </si>
  <si>
    <t>Stamp Pad with Ink UK Med / HBW</t>
  </si>
  <si>
    <t>Whiteboard Marker Pilot</t>
  </si>
  <si>
    <t>Whiteboard Eraser</t>
  </si>
  <si>
    <t>Muriatic Acid 1 gallon</t>
  </si>
  <si>
    <t>bot</t>
  </si>
  <si>
    <t>Broom</t>
  </si>
  <si>
    <t>Albatros</t>
  </si>
  <si>
    <t>Photo Paper</t>
  </si>
  <si>
    <t>Scissor Stainless Maped #8</t>
  </si>
  <si>
    <t>Double Sided Tape</t>
  </si>
  <si>
    <t>roll</t>
  </si>
  <si>
    <t>Floor mop w/ handle scotch brite</t>
  </si>
  <si>
    <t>Pilot Sign Pen 0.5 Hi Techpoint</t>
  </si>
  <si>
    <t>File Folder</t>
  </si>
  <si>
    <t>Index Tabs</t>
  </si>
  <si>
    <t>Fiberglass tape measure 100M</t>
  </si>
  <si>
    <t>Paper Tape</t>
  </si>
  <si>
    <t>Radio Base  Antenna</t>
  </si>
  <si>
    <t>PMAJ RESTY VENTENILLA</t>
  </si>
  <si>
    <t>Advance bookpaper long subs 20</t>
  </si>
  <si>
    <t>Advance bookpaper short subs 20</t>
  </si>
  <si>
    <t>Advance bookpaper A4</t>
  </si>
  <si>
    <t>brown envelope long</t>
  </si>
  <si>
    <t>disposable face mask 50s/box</t>
  </si>
  <si>
    <t>business envelope white 10xx long</t>
  </si>
  <si>
    <t>safeguard liquid hand soap</t>
  </si>
  <si>
    <t>correction tape</t>
  </si>
  <si>
    <t>correction fluid magic touch</t>
  </si>
  <si>
    <t>double sided tape green with foam</t>
  </si>
  <si>
    <t>daily time records 50's</t>
  </si>
  <si>
    <t>EPSON L3110 003 black</t>
  </si>
  <si>
    <t>EPSON L3110 003 (M)</t>
  </si>
  <si>
    <t>EPSON L3110 003 (y)</t>
  </si>
  <si>
    <t>EPSON L3110 003 (c)</t>
  </si>
  <si>
    <t>file folder long 14pts</t>
  </si>
  <si>
    <t>file folder short 14pts</t>
  </si>
  <si>
    <t>HP 704</t>
  </si>
  <si>
    <t>USB flash drive 16gb</t>
  </si>
  <si>
    <t>mongol pencil</t>
  </si>
  <si>
    <t>scotch tape 1 inch</t>
  </si>
  <si>
    <t>scotch tape 2 inches</t>
  </si>
  <si>
    <t>magazine file carton</t>
  </si>
  <si>
    <t>paper fastener prince plastic colored</t>
  </si>
  <si>
    <t>pilot ballpen black</t>
  </si>
  <si>
    <t>pilot retractable ballpen black</t>
  </si>
  <si>
    <t>pilot retractable ballpen red</t>
  </si>
  <si>
    <t>record book 300 leaves</t>
  </si>
  <si>
    <t>record book official 500 leaves</t>
  </si>
  <si>
    <t>redstone paste 200g</t>
  </si>
  <si>
    <t>stabilo highlighter</t>
  </si>
  <si>
    <t>sign pen my gel .5 black</t>
  </si>
  <si>
    <t>scissor stainless maped</t>
  </si>
  <si>
    <t>stamp pad with ink</t>
  </si>
  <si>
    <t>max stapler heavy duty #35</t>
  </si>
  <si>
    <t>computer spare parts</t>
  </si>
  <si>
    <t>alcohol green cross 500ml 70%</t>
  </si>
  <si>
    <t>glade air freshener gel</t>
  </si>
  <si>
    <t>baygon mosquito spray 500ml waterbased</t>
  </si>
  <si>
    <t>coffeemate creamer 450/500g</t>
  </si>
  <si>
    <t>femme bathroom tissue 3ply 12/pack</t>
  </si>
  <si>
    <t>joy dishwashing liquid 800ml</t>
  </si>
  <si>
    <t>kiwi glass cleaner with pump</t>
  </si>
  <si>
    <t>nescafe classic</t>
  </si>
  <si>
    <t>surf powder 1kl</t>
  </si>
  <si>
    <t>scotch brite sponge</t>
  </si>
  <si>
    <t>brother DT 5000 (M)</t>
  </si>
  <si>
    <t>brother DT 5000 (y)</t>
  </si>
  <si>
    <t>brother DT 5000 (c)</t>
  </si>
  <si>
    <t>brother DT D60 black</t>
  </si>
  <si>
    <t>MF 102 BIRTH</t>
  </si>
  <si>
    <t>MF 103 DEATH</t>
  </si>
  <si>
    <t>MF 97 MARRIAGE</t>
  </si>
  <si>
    <t>MF 90 application of marriage Lic.</t>
  </si>
  <si>
    <t>Register of Birth</t>
  </si>
  <si>
    <t>Register of Marriage</t>
  </si>
  <si>
    <t>Register of Death</t>
  </si>
  <si>
    <t>External hard drive 1TB</t>
  </si>
  <si>
    <t>binder clip #1</t>
  </si>
  <si>
    <t>binder clip #2</t>
  </si>
  <si>
    <t>cutter big</t>
  </si>
  <si>
    <t>paper clip colored jumbo</t>
  </si>
  <si>
    <t>paper clip colored small</t>
  </si>
  <si>
    <t>push pin multicolored 100pc/ box</t>
  </si>
  <si>
    <t>staple wire #35</t>
  </si>
  <si>
    <t>computer set</t>
  </si>
  <si>
    <t>SALUD D. PANIDA</t>
  </si>
  <si>
    <t>Department/ Office: LOCAL CIVIL REGISTRAR'S OFFICE</t>
  </si>
  <si>
    <t>AIR FRESHENER , aerosol 280ml</t>
  </si>
  <si>
    <t>ALCOHOL GREEN CROSS 250ML 70% moisturizer</t>
  </si>
  <si>
    <t>Advance Bond Paper Long</t>
  </si>
  <si>
    <t>Advance Bond Paper Short</t>
  </si>
  <si>
    <t>Battery, Dry Cell, AAA 1.5 Volts, Alkaline</t>
  </si>
  <si>
    <t>Broom Stick, usable length 750mm</t>
  </si>
  <si>
    <t>Brown Envelope Long</t>
  </si>
  <si>
    <t>Brown Envelope Short</t>
  </si>
  <si>
    <t>Carbon Paper Long Permafilm Black</t>
  </si>
  <si>
    <t>Daily Time Record 50's</t>
  </si>
  <si>
    <t>Double sided tape white 2 inches</t>
  </si>
  <si>
    <t>Dust Pan w/ detachable handle</t>
  </si>
  <si>
    <t>ENVELOPE, Mailing white, with window</t>
  </si>
  <si>
    <t>File Folder Long 14 pts.</t>
  </si>
  <si>
    <t>paper clip</t>
  </si>
  <si>
    <t>HBW Ballpen (Red )</t>
  </si>
  <si>
    <t>colored bond paper</t>
  </si>
  <si>
    <t>Staple Wire</t>
  </si>
  <si>
    <t>Mongol Pencil #2</t>
  </si>
  <si>
    <t>Masking Tape #2</t>
  </si>
  <si>
    <t>Pilot Pentel Pen Black</t>
  </si>
  <si>
    <t>stamping date(receiving stamp) and ink</t>
  </si>
  <si>
    <t>Packaging Tape #2</t>
  </si>
  <si>
    <t>Push Pin Multi Colored 50/box</t>
  </si>
  <si>
    <t>Puncher Heavy Duty Big</t>
  </si>
  <si>
    <t>Record book Advance 300 Leaves</t>
  </si>
  <si>
    <t>Scotch Tape #2</t>
  </si>
  <si>
    <t>Sign Pen Energel black (0.5)</t>
  </si>
  <si>
    <t>Scissor stainless stell maped 8"</t>
  </si>
  <si>
    <t>Stamp Pad Small</t>
  </si>
  <si>
    <t>Baygon Mosquito spray 500ml water based</t>
  </si>
  <si>
    <t>Coffemate Creamer 450g/500g</t>
  </si>
  <si>
    <t>Disinfectant Lysol 1 liter</t>
  </si>
  <si>
    <t>Downy fabric conditioner 1 liter</t>
  </si>
  <si>
    <t>Detergent Bar</t>
  </si>
  <si>
    <t>Bathroom Tissue 12 pcs./pack</t>
  </si>
  <si>
    <t xml:space="preserve"> glass cleanerwith pump 500ml</t>
  </si>
  <si>
    <t>Nescafe 100g classic</t>
  </si>
  <si>
    <t>Surf Powder 1 kilo</t>
  </si>
  <si>
    <t>Sugar white</t>
  </si>
  <si>
    <t>Walis tambo</t>
  </si>
  <si>
    <t>Zonrox white 1liter</t>
  </si>
  <si>
    <t>Zonrox violet 1liter</t>
  </si>
  <si>
    <t>Paper Fastener(plastic)</t>
  </si>
  <si>
    <t>Office chair</t>
  </si>
  <si>
    <t>Scotch Tape Dispenser</t>
  </si>
  <si>
    <t>continous ink</t>
  </si>
  <si>
    <t>Special Paper/ Board Paper</t>
  </si>
  <si>
    <t>Paper Cutter Big</t>
  </si>
  <si>
    <t>Photo paper</t>
  </si>
  <si>
    <t>Yellow pad paper</t>
  </si>
  <si>
    <t>Filing box</t>
  </si>
  <si>
    <t>Sticky note</t>
  </si>
  <si>
    <t>hand soap</t>
  </si>
  <si>
    <t>Bowl brush</t>
  </si>
  <si>
    <t>rugs</t>
  </si>
  <si>
    <t>cleaning boots/shoes</t>
  </si>
  <si>
    <t>desk pad</t>
  </si>
  <si>
    <t xml:space="preserve">Floor brush with handle </t>
  </si>
  <si>
    <t>toner</t>
  </si>
  <si>
    <t>stapler - standard type</t>
  </si>
  <si>
    <t>Ruler Plastic 12"</t>
  </si>
  <si>
    <t>pale orocan (big)</t>
  </si>
  <si>
    <t>pale orocan small</t>
  </si>
  <si>
    <t>letter head coupon (long)</t>
  </si>
  <si>
    <t>letter head coupon (short)</t>
  </si>
  <si>
    <t>trash bin</t>
  </si>
  <si>
    <t>usb (16 GB SANDISK)</t>
  </si>
  <si>
    <t>certificate holder</t>
  </si>
  <si>
    <t>file folder (elba rado)</t>
  </si>
  <si>
    <t>hp COMPUTER INK (colored and black)</t>
  </si>
  <si>
    <t>Elmer's Glue</t>
  </si>
  <si>
    <t xml:space="preserve">rechargeable battery 9V </t>
  </si>
  <si>
    <t>face shield</t>
  </si>
  <si>
    <t>tornado mop</t>
  </si>
  <si>
    <t>microphone</t>
  </si>
  <si>
    <t>creamer</t>
  </si>
  <si>
    <t>FACE MASK</t>
  </si>
  <si>
    <t>HON. HEIDEE L. GANIGAN-CHUA</t>
  </si>
  <si>
    <t>cans</t>
  </si>
  <si>
    <t>bottles</t>
  </si>
  <si>
    <t>packs</t>
  </si>
  <si>
    <t>pads</t>
  </si>
  <si>
    <t>bar</t>
  </si>
  <si>
    <t>chair</t>
  </si>
  <si>
    <t>pairs</t>
  </si>
  <si>
    <t>bx</t>
  </si>
  <si>
    <t>Department/ Office: DILG</t>
  </si>
  <si>
    <t>ALCOHOL (500 ML./70%)</t>
  </si>
  <si>
    <t>BOND PAPER (LONG)</t>
  </si>
  <si>
    <t>BOND PAPER (SHORT)</t>
  </si>
  <si>
    <t>BOND PAPER (A4)</t>
  </si>
  <si>
    <t>HP 704 (COLORED)</t>
  </si>
  <si>
    <t>HP 704 (BLACK)</t>
  </si>
  <si>
    <t>EPSON L220 (COLORED/CONTENOUS) 1 SET</t>
  </si>
  <si>
    <t>EPSON L220 (BLACK/CONTENOUS)</t>
  </si>
  <si>
    <t>PENCIL MONGOL 2</t>
  </si>
  <si>
    <t>PAPER FASTENER</t>
  </si>
  <si>
    <t>HARD DISK</t>
  </si>
  <si>
    <t>SCISSORS</t>
  </si>
  <si>
    <t>PUNCHER</t>
  </si>
  <si>
    <t>FILE FOLDER LONG</t>
  </si>
  <si>
    <t>STAPLE WIRE</t>
  </si>
  <si>
    <t>CORRECTION TAPE</t>
  </si>
  <si>
    <t>DETERGENT POWDER (1 KL)</t>
  </si>
  <si>
    <t>DISINFECTANT SPRAY (LYSOL 340 KG)</t>
  </si>
  <si>
    <t>JOY DISHWASHING LIQUID (790 ML)</t>
  </si>
  <si>
    <t>GLASS CLEANER (500 ML)</t>
  </si>
  <si>
    <t>SCOTCH BRITE DUAL SPONGE (XL)</t>
  </si>
  <si>
    <t>ALBATROSS TOILET REFRESHENER (100 G)</t>
  </si>
  <si>
    <t>TRASH BAG (BLACK 9.40 MMx1016MM - ROLL PACK)</t>
  </si>
  <si>
    <t>FABRIC CONDITIONER (680 ML)</t>
  </si>
  <si>
    <t>COFFEE 3IN1 (12PACKS/36 PCS.)</t>
  </si>
  <si>
    <t>MULTI-INSECT SPRAY (600 ML)</t>
  </si>
  <si>
    <t>TISSUE 3 PLY/12</t>
  </si>
  <si>
    <t>TRASH BIN/TRASH CAN (MEDIUM)</t>
  </si>
  <si>
    <t>TRASH BIN/TRASH CAN (SMALL)</t>
  </si>
  <si>
    <t>DOUBLE SIDED TAPE (1/2 INCH)</t>
  </si>
  <si>
    <t>DOUBLE SIDED TAPE (1/4 INCH)</t>
  </si>
  <si>
    <t>STRAPLER HEAVY DUTY</t>
  </si>
  <si>
    <t>ENERGEL SIGN PEN (BLACK)</t>
  </si>
  <si>
    <t>GLUE (BIG)</t>
  </si>
  <si>
    <t>HIGHLIGHTER</t>
  </si>
  <si>
    <t>STICKER PLAIN (A4)</t>
  </si>
  <si>
    <t>PAPER CLIP SMALL</t>
  </si>
  <si>
    <t xml:space="preserve">PAPER CLIP MEDIUM </t>
  </si>
  <si>
    <t>BATTERY ( HEAVY DUTY AA)</t>
  </si>
  <si>
    <t>RECORD BOOK (150 PAGES)</t>
  </si>
  <si>
    <t>TAPE, TRANSPARENT 1 INCH</t>
  </si>
  <si>
    <t>AIR REFRESHENER (GLADE 320 ML)</t>
  </si>
  <si>
    <t>DAILY TIME RECORD 50'S</t>
  </si>
  <si>
    <t>WALIS TAMBO</t>
  </si>
  <si>
    <t>USB FLASH DRIVE 36 G</t>
  </si>
  <si>
    <t>USB FLASH DRIVE 16 G</t>
  </si>
  <si>
    <t>1,200</t>
  </si>
  <si>
    <t>850.00</t>
  </si>
  <si>
    <t>COMPUTER SET</t>
  </si>
  <si>
    <t>BOTTLES</t>
  </si>
  <si>
    <t>REAMS</t>
  </si>
  <si>
    <t>PCS</t>
  </si>
  <si>
    <t>SETS</t>
  </si>
  <si>
    <t>BOX</t>
  </si>
  <si>
    <t>BOXES</t>
  </si>
  <si>
    <t>PC</t>
  </si>
  <si>
    <t>KL</t>
  </si>
  <si>
    <t>CANS</t>
  </si>
  <si>
    <t>PACKS</t>
  </si>
  <si>
    <t>ROLLS</t>
  </si>
  <si>
    <t>EDUVIGES E. VILLANUEVA</t>
  </si>
  <si>
    <t>Department/ Office: Mayor's Office (HRMO)</t>
  </si>
  <si>
    <t>Province, City or Municipality: ASINGAN, PANGASINAN</t>
  </si>
  <si>
    <t>Advance Bookpaper Long S-20</t>
  </si>
  <si>
    <t>Advance Bookpaper Short S-20</t>
  </si>
  <si>
    <t>Folder Long 14pts 100's</t>
  </si>
  <si>
    <t>Folder Short 14pts 100's</t>
  </si>
  <si>
    <t>Advance Coupon Bond Long S-16</t>
  </si>
  <si>
    <t>Advance Coupon Bond Sht S-16</t>
  </si>
  <si>
    <t>Colored Bond Paper Long</t>
  </si>
  <si>
    <t>Cork Board 4ft x 6ft</t>
  </si>
  <si>
    <t>pc.</t>
  </si>
  <si>
    <t>Energel Sign Pen (Black) 12's</t>
  </si>
  <si>
    <t>pcs.</t>
  </si>
  <si>
    <t xml:space="preserve">HBW Ballpen (Black/Blue/Red) </t>
  </si>
  <si>
    <t>doz.</t>
  </si>
  <si>
    <t>Pilot Pentel Pen (Black/Blue/Red)</t>
  </si>
  <si>
    <t>Air Freshener Glade</t>
  </si>
  <si>
    <t>bots.</t>
  </si>
  <si>
    <t xml:space="preserve">Kiwi Glass Cleaner 500ml </t>
  </si>
  <si>
    <t>Plastic Paper Fastener (Prince)</t>
  </si>
  <si>
    <t>Uni Correction Pen</t>
  </si>
  <si>
    <t>White Board with stand 4ft x 6ft</t>
  </si>
  <si>
    <t>Daily Time Record 1000's</t>
  </si>
  <si>
    <t>Olympia Typewriter Ribbon</t>
  </si>
  <si>
    <t>spools</t>
  </si>
  <si>
    <t>Chalk Yellow</t>
  </si>
  <si>
    <t>Double Clip Black 2"</t>
  </si>
  <si>
    <t>Double Clip Black 1"</t>
  </si>
  <si>
    <t>Philippine Flag 4 x 6</t>
  </si>
  <si>
    <t>Philippine Flag 5 x 8</t>
  </si>
  <si>
    <t>Baygon Multi Insect Spray 420ml.</t>
  </si>
  <si>
    <t>Diswashing Liquid 800ml</t>
  </si>
  <si>
    <t>Downy 1000ml</t>
  </si>
  <si>
    <t>Kiwi Glass Cleaner 500ml</t>
  </si>
  <si>
    <t>Kiwi Kleen Floor Cleaner 1 liter</t>
  </si>
  <si>
    <t>Epson Ink Black</t>
  </si>
  <si>
    <t>Epson Ink Magenta</t>
  </si>
  <si>
    <t>Epson Yellow</t>
  </si>
  <si>
    <t>Epson Ink Cyan</t>
  </si>
  <si>
    <t>Push Pin 100's</t>
  </si>
  <si>
    <t>Rubber Band #18</t>
  </si>
  <si>
    <t>Sanicare Tissue 2 ply/12pcs.</t>
  </si>
  <si>
    <t>Pilot Broad Pentel Pen</t>
  </si>
  <si>
    <t>Pilot Whiteboard Marker</t>
  </si>
  <si>
    <t>Plastic Ruler 12"</t>
  </si>
  <si>
    <t>Stabilo Highlighter</t>
  </si>
  <si>
    <t>Tape Dispenser</t>
  </si>
  <si>
    <t>3 in 1 Coffee   36's</t>
  </si>
  <si>
    <t>PPC Copy Paper  A4 Subs-20</t>
  </si>
  <si>
    <t>Masking Tape 2"</t>
  </si>
  <si>
    <t>Packaging Tape 2"</t>
  </si>
  <si>
    <t>Scotch Tape 1"</t>
  </si>
  <si>
    <t>Scoth Tape 2"</t>
  </si>
  <si>
    <t>Carbon Film</t>
  </si>
  <si>
    <t>Record Book 300 pages</t>
  </si>
  <si>
    <t>books</t>
  </si>
  <si>
    <t>Monobloc Chair w/o armrest</t>
  </si>
  <si>
    <t>Expandable Folder 100's</t>
  </si>
  <si>
    <t>Alkaline Battery 2's</t>
  </si>
  <si>
    <t>packet</t>
  </si>
  <si>
    <t>Alcohol 500 ml</t>
  </si>
  <si>
    <t>Paper Multicopy Legal S-24</t>
  </si>
  <si>
    <t>PPC Paper Legal S-20</t>
  </si>
  <si>
    <t>Clear Book A4 Size</t>
  </si>
  <si>
    <t>Envelope Expanding for legal size</t>
  </si>
  <si>
    <t>Sign Pen Gel Ink Blue</t>
  </si>
  <si>
    <t>All in 1 Printer</t>
  </si>
  <si>
    <t>Air Condition</t>
  </si>
  <si>
    <t>Venetian Blind</t>
  </si>
  <si>
    <t>RIZALINA C. AYING</t>
  </si>
  <si>
    <t>Alcohol, 70% 500ml</t>
  </si>
  <si>
    <t>Ballpen, Pilot</t>
  </si>
  <si>
    <t>Battery, AAA</t>
  </si>
  <si>
    <t>Book Paper long</t>
  </si>
  <si>
    <t>Boom Paper short</t>
  </si>
  <si>
    <t>Broom, Tambo</t>
  </si>
  <si>
    <t>Coffee Creamer, 450grams</t>
  </si>
  <si>
    <t>Coupon Colored Bond paper long</t>
  </si>
  <si>
    <t>Coupon colored bond paper short</t>
  </si>
  <si>
    <t>Coupon bond paper long,s20</t>
  </si>
  <si>
    <t>Coupon Bond paper short, s20</t>
  </si>
  <si>
    <t>Dish Washing Liquid soap, 250ml</t>
  </si>
  <si>
    <t>Drawing pencil</t>
  </si>
  <si>
    <t>Eraser</t>
  </si>
  <si>
    <t>Fastener, Plastic</t>
  </si>
  <si>
    <t>Multi purpose cleaner 500ml</t>
  </si>
  <si>
    <t>Folder long</t>
  </si>
  <si>
    <t>EDNA C. PADAYAO</t>
  </si>
  <si>
    <t>Glass cleaner 500ml</t>
  </si>
  <si>
    <t> highlighter pen</t>
  </si>
  <si>
    <t>ink cartridge, canon colored</t>
  </si>
  <si>
    <t>ink cartridge canon black</t>
  </si>
  <si>
    <t>Ink brother BT 5000 BLUE</t>
  </si>
  <si>
    <t>INK brother BT 5000 cyan</t>
  </si>
  <si>
    <t>Ink brother BT 5000 yellow</t>
  </si>
  <si>
    <t>Ink brother BT  D60 black</t>
  </si>
  <si>
    <t>Liquid hand soap 225ml</t>
  </si>
  <si>
    <t>Magazine box</t>
  </si>
  <si>
    <t>Multi-insect spray 500ml</t>
  </si>
  <si>
    <t>Multi purpose glue 40ml</t>
  </si>
  <si>
    <t>Paper organizer</t>
  </si>
  <si>
    <t>Paste</t>
  </si>
  <si>
    <t>Permanent Marker, bfine</t>
  </si>
  <si>
    <t>Powder detergent powder 1 kg</t>
  </si>
  <si>
    <t>sign pen; Energel</t>
  </si>
  <si>
    <t>sugar 1kg</t>
  </si>
  <si>
    <t>Office Equipment</t>
  </si>
  <si>
    <t>Furnitures and Fixtures</t>
  </si>
  <si>
    <t>Communication Equipment</t>
  </si>
  <si>
    <t>IT Equipment and Software</t>
  </si>
  <si>
    <t>Department/ Office: MUNICIPAL ASSESSOR'S OFFICE</t>
  </si>
  <si>
    <t>Air Freshener, earosol 280ml</t>
  </si>
  <si>
    <t>Alcohol Green Cross 250ml 70% moisturizer</t>
  </si>
  <si>
    <t xml:space="preserve">Advance Bond Paper Short </t>
  </si>
  <si>
    <t xml:space="preserve">Battery, Dry Cell, AA 1.5 Volts, Alkaline </t>
  </si>
  <si>
    <t>Broom Stick, Usable Length 750mm</t>
  </si>
  <si>
    <t>Brown Envelop Long</t>
  </si>
  <si>
    <t xml:space="preserve">Brown Envelop Short </t>
  </si>
  <si>
    <t xml:space="preserve">Carbon Paper Long Permafilm Black </t>
  </si>
  <si>
    <t xml:space="preserve">Correction Fluid water base </t>
  </si>
  <si>
    <t>Cutter Big</t>
  </si>
  <si>
    <t xml:space="preserve">Daily Time Record 50's </t>
  </si>
  <si>
    <t xml:space="preserve">Double sided tape white 2 inches </t>
  </si>
  <si>
    <t xml:space="preserve">Dust Pan w/ detachable handle </t>
  </si>
  <si>
    <t>Electric fan, Stand type plastic blade</t>
  </si>
  <si>
    <t>Envelop, Mailing white, with window</t>
  </si>
  <si>
    <t>Fastener Metal, 70mm between prongs</t>
  </si>
  <si>
    <t>File Folder Long 14 pts</t>
  </si>
  <si>
    <t>Portable Exeternal Hard Drive 2TB</t>
  </si>
  <si>
    <t>Forniture Cleaner, earol type, 300ml/can</t>
  </si>
  <si>
    <t>HBW Ballpen (Blue)</t>
  </si>
  <si>
    <t xml:space="preserve">HBW Highlighter </t>
  </si>
  <si>
    <t>Insecticide, earol type 600ml</t>
  </si>
  <si>
    <t xml:space="preserve">Marker Flourescent, 3 assorted per set </t>
  </si>
  <si>
    <t>Staple wire</t>
  </si>
  <si>
    <t>Mongol Pencil #1</t>
  </si>
  <si>
    <t>Masking Tape #1</t>
  </si>
  <si>
    <t xml:space="preserve">Pilot Broad Pentel Pen Black </t>
  </si>
  <si>
    <t xml:space="preserve">Pilot Pentel Pen Black </t>
  </si>
  <si>
    <t>Pilot Ballpen Black</t>
  </si>
  <si>
    <t>Ordinary Mop</t>
  </si>
  <si>
    <t>Nescafe 3 in 1 36 pcs. / pack</t>
  </si>
  <si>
    <t>Packing Tape #2</t>
  </si>
  <si>
    <t>Push Pin Multi-Colored 50/box</t>
  </si>
  <si>
    <t>Pilot whiteboard marker</t>
  </si>
  <si>
    <t xml:space="preserve">Record Book Advance 150 Leaves </t>
  </si>
  <si>
    <t xml:space="preserve">Record Book Advance 300 Leaves </t>
  </si>
  <si>
    <t xml:space="preserve">Sign Pen Energel Black </t>
  </si>
  <si>
    <t>Sign Pen Energel Blue</t>
  </si>
  <si>
    <t>Scissor Stainless Stell Maped 8"</t>
  </si>
  <si>
    <t>Typewriter ribbon olympia</t>
  </si>
  <si>
    <t>Baygon Mosquito Spray 500ml water based</t>
  </si>
  <si>
    <t xml:space="preserve">Disifectant Lysol 1 liter </t>
  </si>
  <si>
    <t>Downy Fabric Conditioner 1 liter</t>
  </si>
  <si>
    <t xml:space="preserve">Detergent Bar </t>
  </si>
  <si>
    <t>Floor Mop with Handle</t>
  </si>
  <si>
    <t>Grass Cutter Cord Tansi</t>
  </si>
  <si>
    <t xml:space="preserve">Bathroom Tissue 12 pcs./pack </t>
  </si>
  <si>
    <t>Kiwi Glass Cleaner with Pump 500ml</t>
  </si>
  <si>
    <t xml:space="preserve">Muriatic Acid 1 gallon </t>
  </si>
  <si>
    <t xml:space="preserve">Sugar White </t>
  </si>
  <si>
    <t xml:space="preserve">Walis Tambo </t>
  </si>
  <si>
    <t xml:space="preserve">Zonrox White 1 gallon </t>
  </si>
  <si>
    <t xml:space="preserve">Zonrox Violet 900ml </t>
  </si>
  <si>
    <t xml:space="preserve">Paper Fastener </t>
  </si>
  <si>
    <t xml:space="preserve">Eraser </t>
  </si>
  <si>
    <t>Pilot Sign Pen (0.5)</t>
  </si>
  <si>
    <t>Duplo Ink</t>
  </si>
  <si>
    <t>Continous Ink: Epson #003</t>
  </si>
  <si>
    <t>Canon Ink #790</t>
  </si>
  <si>
    <t xml:space="preserve">Special Paper/Board Paper </t>
  </si>
  <si>
    <t xml:space="preserve">Photo Paper </t>
  </si>
  <si>
    <t xml:space="preserve">Yellow Pad Paper </t>
  </si>
  <si>
    <t>Filling Box</t>
  </si>
  <si>
    <t xml:space="preserve">Turbo Mop </t>
  </si>
  <si>
    <t xml:space="preserve">White Envelop </t>
  </si>
  <si>
    <t>Sticky Note</t>
  </si>
  <si>
    <t>Deodorant Soap</t>
  </si>
  <si>
    <t>Pillow Blocks Bearing</t>
  </si>
  <si>
    <t>Bowl Brush</t>
  </si>
  <si>
    <t>Safeguard Soap (130g )</t>
  </si>
  <si>
    <t>Gloves Rubber (XL)</t>
  </si>
  <si>
    <t xml:space="preserve">Rugs </t>
  </si>
  <si>
    <t>Cobweb (plastic)</t>
  </si>
  <si>
    <t xml:space="preserve">Desk Pad </t>
  </si>
  <si>
    <t xml:space="preserve">Liquid Wax 1 liter </t>
  </si>
  <si>
    <t>Floor Brush with handle</t>
  </si>
  <si>
    <t>Hand Pruner</t>
  </si>
  <si>
    <t>Hand Rake</t>
  </si>
  <si>
    <t>Business Permit (triplicate</t>
  </si>
  <si>
    <t>Tricycle Permit (triplicate)</t>
  </si>
  <si>
    <t>Business Plates</t>
  </si>
  <si>
    <t>Tricycle plates</t>
  </si>
  <si>
    <t xml:space="preserve">Toner </t>
  </si>
  <si>
    <t>PG-810 black</t>
  </si>
  <si>
    <t xml:space="preserve">CL-811 Colored </t>
  </si>
  <si>
    <t>Stapler - Standard Type</t>
  </si>
  <si>
    <t>Ruler Plastic 12" inches</t>
  </si>
  <si>
    <t>White Board (4x3)</t>
  </si>
  <si>
    <t>Citation Ticket</t>
  </si>
  <si>
    <t>Liquid Hand Wash</t>
  </si>
  <si>
    <t>Door Mat Cloth</t>
  </si>
  <si>
    <t>Door Mat Rubber</t>
  </si>
  <si>
    <t>Floor Mop with handle</t>
  </si>
  <si>
    <t>Padlock Small</t>
  </si>
  <si>
    <t>Shovel Big (round)</t>
  </si>
  <si>
    <t>Hand Grass Cutter (big)</t>
  </si>
  <si>
    <t>Pale Orocan (big)</t>
  </si>
  <si>
    <t>Pale Orocan (small)</t>
  </si>
  <si>
    <t>Letter Head Coupon (long)</t>
  </si>
  <si>
    <t>Letter Head Coupon (short)</t>
  </si>
  <si>
    <t xml:space="preserve">Correction Tape </t>
  </si>
  <si>
    <t xml:space="preserve">Spoon and Fork </t>
  </si>
  <si>
    <t>Kitchen Knife Set</t>
  </si>
  <si>
    <t>Chopping Board</t>
  </si>
  <si>
    <t>Double Faced Glass Wiper Squeegee w/ Cleaner</t>
  </si>
  <si>
    <t>Certificate Holder (Long)</t>
  </si>
  <si>
    <t>Certificate Holder (Short)</t>
  </si>
  <si>
    <t>MILO 1.1kg</t>
  </si>
  <si>
    <t>sets</t>
  </si>
  <si>
    <t>pcacks</t>
  </si>
  <si>
    <t>plates</t>
  </si>
  <si>
    <t>ENGR. CARLOS F. LOPEZ, JR</t>
  </si>
  <si>
    <t>Color Aide legal size PINK</t>
  </si>
  <si>
    <t>Color Aide legal size YELLOW</t>
  </si>
  <si>
    <t>Color Aide legal size BLUE</t>
  </si>
  <si>
    <t>Color Aide legal size GREEN</t>
  </si>
  <si>
    <t>Bind Cover PVC Short</t>
  </si>
  <si>
    <t>Bind Cover PVC Long</t>
  </si>
  <si>
    <t>Advance Bookpaper  Short</t>
  </si>
  <si>
    <t>Record book (300 leaves)</t>
  </si>
  <si>
    <t>Folder Expandable (100 pcs)</t>
  </si>
  <si>
    <t>Folder Expandable (Plastic)</t>
  </si>
  <si>
    <t>HP GT52  CYAN</t>
  </si>
  <si>
    <t>HP GT52  MAGENTA</t>
  </si>
  <si>
    <t>HP GT52 YELLOW</t>
  </si>
  <si>
    <t>HP GT51 black</t>
  </si>
  <si>
    <t>Ream</t>
  </si>
  <si>
    <t>Ballpen Black</t>
  </si>
  <si>
    <t>Ballpen Blue</t>
  </si>
  <si>
    <t>Box</t>
  </si>
  <si>
    <t>Pentel Pen</t>
  </si>
  <si>
    <t>Highlighter pen</t>
  </si>
  <si>
    <t>Double Clips 1 1/4" Wide</t>
  </si>
  <si>
    <t>Double Clips  2" Wide</t>
  </si>
  <si>
    <t>Double Clips  3" Wide</t>
  </si>
  <si>
    <t>Tape transparent    48mm</t>
  </si>
  <si>
    <t>Tape transparent    24mm</t>
  </si>
  <si>
    <t>Tape Masking    48mm</t>
  </si>
  <si>
    <t>Stapler</t>
  </si>
  <si>
    <t>Staple Wire (10 sets per box)</t>
  </si>
  <si>
    <t>Scissor Stainless</t>
  </si>
  <si>
    <t>Ruler 12" metal</t>
  </si>
  <si>
    <t>Nescafe</t>
  </si>
  <si>
    <t>Creamer</t>
  </si>
  <si>
    <t>Sugar</t>
  </si>
  <si>
    <t>Joy Dishwashing Liquid 600ml</t>
  </si>
  <si>
    <t>Hand Sanitizer</t>
  </si>
  <si>
    <t>Pcs</t>
  </si>
  <si>
    <t>Mop Tornado</t>
  </si>
  <si>
    <t>Mop Tornado Head</t>
  </si>
  <si>
    <t>per refill</t>
  </si>
  <si>
    <t>Plastic Bag Big</t>
  </si>
  <si>
    <t>Sacks</t>
  </si>
  <si>
    <t>Tray</t>
  </si>
  <si>
    <t>Rope</t>
  </si>
  <si>
    <t>Face Mask</t>
  </si>
  <si>
    <t>Alcohol</t>
  </si>
  <si>
    <t>gallons</t>
  </si>
  <si>
    <t>Toner</t>
  </si>
  <si>
    <t>Data File Box, (5"x9"x15-3/4")</t>
  </si>
  <si>
    <t>Folder Pressboard Legal Size  100/pack</t>
  </si>
  <si>
    <t>Folder Tagboard Legal Size  100/pack</t>
  </si>
  <si>
    <t>Paper Multicopy, Legal 80gsm, subs 20</t>
  </si>
  <si>
    <t>Pencil  lead w/ eraser wood cased hardness: HB</t>
  </si>
  <si>
    <t>Cutter Blade, for  heavy duty cutter</t>
  </si>
  <si>
    <t>INK EPSON C13T664100   (T6641), BLACK</t>
  </si>
  <si>
    <t>Tiolet Tissue 12 rolls/pack</t>
  </si>
  <si>
    <t>Laptop (for Barangay)</t>
  </si>
  <si>
    <t>Printer</t>
  </si>
  <si>
    <t>Chair</t>
  </si>
  <si>
    <t>Envelope, documentary for legal size documents</t>
  </si>
  <si>
    <t>MARJORIE V. TINTE, CPA</t>
  </si>
  <si>
    <t>Municipal Accountant</t>
  </si>
  <si>
    <t>Municipal Mayor</t>
  </si>
  <si>
    <t>Municipal Vice Mayor</t>
  </si>
  <si>
    <t>MPDO</t>
  </si>
  <si>
    <t>Municipal Assessor</t>
  </si>
  <si>
    <t>Municipal Treasurer</t>
  </si>
  <si>
    <t>Municipal Civil Registrar</t>
  </si>
  <si>
    <t>Department/ Office:  OFFICE OF THE MUNICIPAL ACCOUNTANT</t>
  </si>
  <si>
    <t>Department/ Office: OFFICE OF THE MUNICIPAL MAYOR</t>
  </si>
  <si>
    <t>Department/ Office: OFFICE OF THE MUNICIPAL VICE MAYOR</t>
  </si>
  <si>
    <t>Department/ Office: OFFICE OF THE MUNICIPAL TREASURER</t>
  </si>
  <si>
    <t>INK BROTHER  BT6000BK Black</t>
  </si>
  <si>
    <t>Office of the Municipal Mayor</t>
  </si>
  <si>
    <t>Office of the MPDC</t>
  </si>
  <si>
    <t>Office of the Municipal Civil Registrar</t>
  </si>
  <si>
    <t>Office of the Sangguniang Bayan</t>
  </si>
  <si>
    <t>Office of the Municipal Budget Officer</t>
  </si>
  <si>
    <t>Office of the Municipal Accountant</t>
  </si>
  <si>
    <t>Office of the Municipal Treasurer</t>
  </si>
  <si>
    <t>Office of the Municipal Assessor</t>
  </si>
  <si>
    <t>Office of the Municipal Engineer</t>
  </si>
  <si>
    <t>Office of the M.S.W.D.O.</t>
  </si>
  <si>
    <t>Office of the Municipal Agriculturist</t>
  </si>
  <si>
    <t>Office of the Municipal Health Officer</t>
  </si>
  <si>
    <t>Office of the LDRRMO</t>
  </si>
  <si>
    <t>Economic Enterprise Management-Market</t>
  </si>
  <si>
    <t>Engr. Carlos F. Lopez, Jr.</t>
  </si>
  <si>
    <t>Hon. Heidee L. Ganigan-Chua</t>
  </si>
  <si>
    <t>Engr. Emeterio E. Laroya</t>
  </si>
  <si>
    <t>Salud D. Panida</t>
  </si>
  <si>
    <t>Emely S. Badua</t>
  </si>
  <si>
    <t>Marjorie V. Tinte, CPA</t>
  </si>
  <si>
    <t>Imelda T. Sison</t>
  </si>
  <si>
    <t>Edna C. Padayao</t>
  </si>
  <si>
    <t>Engr. Benjamin B. Gines, Jr.</t>
  </si>
  <si>
    <t>Teresa O. Mamalio</t>
  </si>
  <si>
    <t>Ernesto D. Pascual</t>
  </si>
  <si>
    <t>Dr. Ronnie S. Tomas</t>
  </si>
  <si>
    <t>Dr. Jesus G. Cardinez</t>
  </si>
  <si>
    <t>Human Resource Management Office</t>
  </si>
  <si>
    <t>Rizalina C. Aying</t>
  </si>
  <si>
    <t>PNP</t>
  </si>
  <si>
    <t>BFP</t>
  </si>
  <si>
    <t>PMAJ Resty Ventenilla</t>
  </si>
  <si>
    <t>DILG</t>
  </si>
  <si>
    <t>Eduviges E. Villanueva</t>
  </si>
  <si>
    <t>Department/ Office: OFFICE OF THE MUNICIPAL BUDGET OFFICER</t>
  </si>
  <si>
    <t xml:space="preserve">ALCOHOL, ethyl 68%-70% scented 500ml </t>
  </si>
  <si>
    <t>CUTTER BLADE, for heavy duty cutter</t>
  </si>
  <si>
    <t>CUTTER KNIFE, for general purpose</t>
  </si>
  <si>
    <t>FLASH DRIVE, 16 GB capacity</t>
  </si>
  <si>
    <t>FOLDER, Tagboard, A4 1 pack 100 pcs per pack</t>
  </si>
  <si>
    <t>FOLDER, Tagboard for legal size documents</t>
  </si>
  <si>
    <t>INK, for stamp pad purple or violet</t>
  </si>
  <si>
    <t>MOUSE, Optical USB Connection Type 1 unit</t>
  </si>
  <si>
    <t>RECORD BOOK, 300 pages size: 214x278mm</t>
  </si>
  <si>
    <t>SIGN PEN, black, liquid/gel ink 0.5mm needle tip</t>
  </si>
  <si>
    <t>STAMP PAD, felt, bed dimension 60x100mm min</t>
  </si>
  <si>
    <t>STAPLER, standard type, load cap 200 staples</t>
  </si>
  <si>
    <t>TAPE, transparent, width:24mm</t>
  </si>
  <si>
    <t>TOILET TISSUE PAPER,2 ply-sheets 150pulls</t>
  </si>
  <si>
    <t>Columnar Notebook 4 columns</t>
  </si>
  <si>
    <t>Calculator Casio Dm-1400B 14 digits</t>
  </si>
  <si>
    <t>Correction Uni Metal tip</t>
  </si>
  <si>
    <t>Elmers Glue 130g</t>
  </si>
  <si>
    <t>File Folder Long White</t>
  </si>
  <si>
    <t>File Folder Short White</t>
  </si>
  <si>
    <t>Epson Ink L-360 black</t>
  </si>
  <si>
    <t>Epson Ink L-360 cyan</t>
  </si>
  <si>
    <t>Epson Ink L-360 yellow</t>
  </si>
  <si>
    <t>Epson Ink L-360 magenta</t>
  </si>
  <si>
    <t>HP LaserJet Toner Cartridge 17A Black</t>
  </si>
  <si>
    <t>HP ink #21 black</t>
  </si>
  <si>
    <t>HP ink #22 colored</t>
  </si>
  <si>
    <t>Pilot Pentel Pen Fine</t>
  </si>
  <si>
    <t>Pilot Pentel Pen Broad</t>
  </si>
  <si>
    <t>Pilot Retractable Ballpen black</t>
  </si>
  <si>
    <t>Push Pin MultiColored 100 pcs/box</t>
  </si>
  <si>
    <t xml:space="preserve">Stabilo Highlighter Pen </t>
  </si>
  <si>
    <t>Staedler Eraser Big</t>
  </si>
  <si>
    <t>Scissor Stainless Mapes # 8</t>
  </si>
  <si>
    <t>Tornado Mop</t>
  </si>
  <si>
    <t>HP Laserjet Imaging Drum 19ACF219A</t>
  </si>
  <si>
    <t>EPSON 003 black</t>
  </si>
  <si>
    <t>EPSON 003 magenta</t>
  </si>
  <si>
    <t>EPSON 003 cyan</t>
  </si>
  <si>
    <t>EPSON 003 yellow</t>
  </si>
  <si>
    <t>Coffeemate Creamer 450/500g</t>
  </si>
  <si>
    <t>Downy Fabric Conditioner 2 liters</t>
  </si>
  <si>
    <t>Glass Cleaner Mr. Muscle 500ml</t>
  </si>
  <si>
    <t>Nescafe Classic 100g</t>
  </si>
  <si>
    <t>Surf Powder 2 kilos</t>
  </si>
  <si>
    <t>Sugar White 1 kilos</t>
  </si>
  <si>
    <t>Zonrox 1 gal.</t>
  </si>
  <si>
    <t>cellphone</t>
  </si>
  <si>
    <t>tube</t>
  </si>
  <si>
    <t>each</t>
  </si>
  <si>
    <t>doz</t>
  </si>
  <si>
    <t>book</t>
  </si>
  <si>
    <t>EMELY S. BADUA</t>
  </si>
  <si>
    <t>Municipal Budget Officer</t>
  </si>
  <si>
    <t>Department/ Office: M.S.W.D.O.</t>
  </si>
  <si>
    <t>DATA FILE BOX, made of chipboard, w/closed ends</t>
  </si>
  <si>
    <t>PAPER, multicopy, legal, 80gsm size: 216x330mm</t>
  </si>
  <si>
    <t>PENCIL, lead w/ eraser, wood cased, hardness:HB</t>
  </si>
  <si>
    <t>Alcohol 68-70% Ethyl 500m</t>
  </si>
  <si>
    <t>Chip backfold all metal clamping 25m x 20m</t>
  </si>
  <si>
    <t>Surgical Mash</t>
  </si>
  <si>
    <t>Disinfectant spray beresol type 400-500 grams</t>
  </si>
  <si>
    <t>Envelop documentary for legal size document</t>
  </si>
  <si>
    <t>Folder pressboard size 240 mm x 370</t>
  </si>
  <si>
    <t>correction pen</t>
  </si>
  <si>
    <t>Insectecide, aerosol type net content 600ml</t>
  </si>
  <si>
    <t>Marker, permanent bullet type black</t>
  </si>
  <si>
    <t>Marker whiteboard bullet type black</t>
  </si>
  <si>
    <t>Mup backet</t>
  </si>
  <si>
    <t>Map randle HD screw type aluminum</t>
  </si>
  <si>
    <t>Map head made of nayon, weight 400 grams. Min</t>
  </si>
  <si>
    <t>Mouse optical USB connection type 1 unit in ind</t>
  </si>
  <si>
    <t>Note pad stick on 76 mm x 76 mm (3" x 3") min</t>
  </si>
  <si>
    <t>Paper clip vinyl with plastic coat length 48mm min</t>
  </si>
  <si>
    <t>Sign pen black liquid/gel ink 0.5 mm needle tip</t>
  </si>
  <si>
    <t>Stamp pad feet bed. Dimension 600 x 100 mm</t>
  </si>
  <si>
    <t>Stapler standard type load cup 200 staples</t>
  </si>
  <si>
    <t>Toilet tissue paper 2 sheets 150 pulls</t>
  </si>
  <si>
    <t>Trash bag 940mm x 1016mm per rolls</t>
  </si>
  <si>
    <t>Ink Epson C13T664100 (T6641) Black</t>
  </si>
  <si>
    <t>Ink Epson C13T664400 (T6643) Magenta</t>
  </si>
  <si>
    <t>Ink Epson C13T664200 (T6642) Cyan</t>
  </si>
  <si>
    <t>Ink Epson C13T664400 (T6644) Yellow</t>
  </si>
  <si>
    <t>Ink Canon 810 Black</t>
  </si>
  <si>
    <t>Ink Canon 811 Colored</t>
  </si>
  <si>
    <t>ball pen</t>
  </si>
  <si>
    <t>Certificate Holder</t>
  </si>
  <si>
    <t>parchment paper short</t>
  </si>
  <si>
    <t>Advance Bond Paper 20  Substance (Short)</t>
  </si>
  <si>
    <t>Advance Bond Paper 20 Substance (Long)</t>
  </si>
  <si>
    <t>Advance Bond Paper 20 Substance A4</t>
  </si>
  <si>
    <t>Toilet Bowl Cleaner  biggest gallon</t>
  </si>
  <si>
    <t>Joy Diswashing Liquid with Antibacs (250m)</t>
  </si>
  <si>
    <t>Downy 900ml</t>
  </si>
  <si>
    <t>Staple wire #35</t>
  </si>
  <si>
    <t>Type writter ribbon</t>
  </si>
  <si>
    <t>Walis Ting Ting</t>
  </si>
  <si>
    <t>Walis Tambo</t>
  </si>
  <si>
    <t>Glass Cleaner 500 ml</t>
  </si>
  <si>
    <t>Nescafe 3 in 1</t>
  </si>
  <si>
    <t>Liquid hand soap (antibac) 500m</t>
  </si>
  <si>
    <t>Floor rugs</t>
  </si>
  <si>
    <t>25</t>
  </si>
  <si>
    <t xml:space="preserve">Office Equipment </t>
  </si>
  <si>
    <t xml:space="preserve"> - Aircon two hp  split type)</t>
  </si>
  <si>
    <t xml:space="preserve"> - Aircon one hp - split type</t>
  </si>
  <si>
    <t xml:space="preserve"> - Aircon one hp widow type</t>
  </si>
  <si>
    <t xml:space="preserve"> - Refrigerator</t>
  </si>
  <si>
    <t>Furniture &amp; Fixtures ( wooden chiar)</t>
  </si>
  <si>
    <t>TERESA O. MAMALIO, RSW</t>
  </si>
  <si>
    <t>MSWDO</t>
  </si>
  <si>
    <t>units</t>
  </si>
  <si>
    <t>6</t>
  </si>
  <si>
    <t>3</t>
  </si>
  <si>
    <t>20</t>
  </si>
  <si>
    <t>30</t>
  </si>
  <si>
    <t>8</t>
  </si>
  <si>
    <t>15</t>
  </si>
  <si>
    <t>Head of Office</t>
  </si>
  <si>
    <t>ALEJANDRO S. TORIO</t>
  </si>
  <si>
    <t>Market Supervisor III</t>
  </si>
  <si>
    <t>BROOM, SOFT (TAMBO), Weight: 200g min tiger grass</t>
  </si>
  <si>
    <t>FOLDER, TAGBOARD, legal</t>
  </si>
  <si>
    <t>INK, EPSON C13T664100 (T6642), Black</t>
  </si>
  <si>
    <t>INK, EPSON C13T664200 (T6642), Cyan</t>
  </si>
  <si>
    <t>INK, EPSON C13T664300 (T6643), Magenta</t>
  </si>
  <si>
    <t>INK, EPSON C13T664400 (T6644), Yellow</t>
  </si>
  <si>
    <t>MARKER, whiteboard, bullet type, black</t>
  </si>
  <si>
    <t>MARKER, PERMANENT, bullet type, black</t>
  </si>
  <si>
    <t>MARKER, PERMANENT, bullet type, blue</t>
  </si>
  <si>
    <t>packets/2s</t>
  </si>
  <si>
    <t>pieces</t>
  </si>
  <si>
    <t>pack/100s</t>
  </si>
  <si>
    <t>box/100s</t>
  </si>
  <si>
    <t>jars</t>
  </si>
  <si>
    <t>box/12s</t>
  </si>
  <si>
    <t>piece</t>
  </si>
  <si>
    <t>Adding Machine Slip, 35mm</t>
  </si>
  <si>
    <t>Bathroom Soap</t>
  </si>
  <si>
    <t>Ballpen (black)</t>
  </si>
  <si>
    <t>Broomstick (Walis Ting-ting)</t>
  </si>
  <si>
    <t>Chlorine</t>
  </si>
  <si>
    <t>Coffee 3 in 1</t>
  </si>
  <si>
    <t>Coffee , 100g</t>
  </si>
  <si>
    <t>Coffee Creamer, 800g</t>
  </si>
  <si>
    <t>CS Form No. 48 (DTR)</t>
  </si>
  <si>
    <t>Detergent Powder</t>
  </si>
  <si>
    <t>Dishwashing Liquid</t>
  </si>
  <si>
    <t>Downy Fabric Conditioner</t>
  </si>
  <si>
    <t>Dust Pan (G.I.)</t>
  </si>
  <si>
    <t>Elastomeric Sealant</t>
  </si>
  <si>
    <t>Effective Micro-organism solution (Probiotics))</t>
  </si>
  <si>
    <t>Face Mask (Ear loop)</t>
  </si>
  <si>
    <t xml:space="preserve">Floor Brush w/ long handle </t>
  </si>
  <si>
    <t>Garden Hose 1" diameter</t>
  </si>
  <si>
    <t>Glass cleaner w/pump</t>
  </si>
  <si>
    <t>LED Lamp 13W</t>
  </si>
  <si>
    <t>LED Flourescent Set, 8W</t>
  </si>
  <si>
    <t>LED Flourescent Set, 16W</t>
  </si>
  <si>
    <t>Molasses (Liquid cane sugar)</t>
  </si>
  <si>
    <t>Mop  Bucket</t>
  </si>
  <si>
    <t>Mop  bucket head (refill)</t>
  </si>
  <si>
    <t>boxes/50s</t>
  </si>
  <si>
    <t>bundles</t>
  </si>
  <si>
    <t>drum</t>
  </si>
  <si>
    <t>pouches/30s</t>
  </si>
  <si>
    <t>sachet</t>
  </si>
  <si>
    <t>kilograms</t>
  </si>
  <si>
    <t>bars</t>
  </si>
  <si>
    <t>btls./500ml</t>
  </si>
  <si>
    <t>liters</t>
  </si>
  <si>
    <t>meters</t>
  </si>
  <si>
    <t xml:space="preserve">Mountain Bike Interior </t>
  </si>
  <si>
    <t xml:space="preserve">Mountain Bike Exterior </t>
  </si>
  <si>
    <t>Mountain Racer Interior (700C)</t>
  </si>
  <si>
    <t>Mountain Racer Exterior (700C)</t>
  </si>
  <si>
    <t>Paint (white)</t>
  </si>
  <si>
    <t>Paint Brush 3" (Original)</t>
  </si>
  <si>
    <t>Push Cart Wheel 8" diameter</t>
  </si>
  <si>
    <t>Rainboots</t>
  </si>
  <si>
    <t>Raincoats Terno (rubberized)</t>
  </si>
  <si>
    <t>Stamp Pad Ink (946 ml)</t>
  </si>
  <si>
    <t>Sticker for weighing scales</t>
  </si>
  <si>
    <t>Tape, electrical</t>
  </si>
  <si>
    <t>Typing Correction Pen</t>
  </si>
  <si>
    <t>Umbrella (Long)</t>
  </si>
  <si>
    <t>Utility Gloves (cloth w/ rubber)</t>
  </si>
  <si>
    <t>galloons</t>
  </si>
  <si>
    <t>bots./946ml</t>
  </si>
  <si>
    <t>Motorcycle</t>
  </si>
  <si>
    <t>Mountain Bike</t>
  </si>
  <si>
    <t>Water Pump, 5HP, 3 x 3, gasoline</t>
  </si>
  <si>
    <t>AIR FRESHENER, Aerosol, 280ml/150g min</t>
  </si>
  <si>
    <t xml:space="preserve">ALCOHOL, Ethyl, 68%-70%, scented, 500ml </t>
  </si>
  <si>
    <t>BATTERY, Dry cell, AA 1.5 volts, Alkaline</t>
  </si>
  <si>
    <t>CARBON FILM. PE, Black, Size 210mm x 297mm</t>
  </si>
  <si>
    <t>CARBON FILM, PE, Black, Size 216mm x 330mm</t>
  </si>
  <si>
    <t>CHAIR, MONOBLOC, WHITE, with back rest, w/o arm rest</t>
  </si>
  <si>
    <t>CORRECTION TAPE, Disposable, usable length:6m min</t>
  </si>
  <si>
    <t>DUST PAN, non-rigid plastic w/ detachable handle</t>
  </si>
  <si>
    <t>FOLDER, PRESSBOARD, Size: 240mm x 370mm (-5mm)</t>
  </si>
  <si>
    <t>INSECTICIDE, Aerosol type, net content: 600ml min</t>
  </si>
  <si>
    <t>GLUE, All purpose, Gross weight: 200 grams min</t>
  </si>
  <si>
    <t>MOP HANDLE, HD, screw type, aluminum</t>
  </si>
  <si>
    <t>MOPHEAD, made of rayon, weight: 400 grams min</t>
  </si>
  <si>
    <t>PAPER CLIP, vinyl/plastic coat, length: 48mm min</t>
  </si>
  <si>
    <t>PAPER. MULTICOPY, A4, 80gsm, Size:210mm x 297mm</t>
  </si>
  <si>
    <t>PENCIL, LEAD, w/ eraser, Wood cased, Hardness:HB</t>
  </si>
  <si>
    <t>PAPER. MULTICOPY. LEGAL. 80gsm. Size:216mm x 330mm</t>
  </si>
  <si>
    <t>PUNCHER, Paper: heavy duty, W/ two hole guide</t>
  </si>
  <si>
    <t>RECORD BOOK, 300 PAGES, Size:214mmx278mm min</t>
  </si>
  <si>
    <t>RECORD BOOK, 500 PAGES, Size:214mmx278mm min</t>
  </si>
  <si>
    <t>RUBBER BAND, 70mm min lay flat length (#18)</t>
  </si>
  <si>
    <t>SCISSOR, Symmetrical, Blade length: 65mm min</t>
  </si>
  <si>
    <t>SIGN PEN, BLACK, Liquid/gel ink, 0.5mm needle tip</t>
  </si>
  <si>
    <t>SIGN PEN, BLUE, Liquid/gel ink, 0.5mm needle tip</t>
  </si>
  <si>
    <t>STAMP PAD, FELT, Bed dimension:60mm x 100mm min</t>
  </si>
  <si>
    <t>STAPLE WIRE, STANDARD,(26/6)</t>
  </si>
  <si>
    <t>TAPE, TRANSPARENT, Width:24mm (*1mm)</t>
  </si>
  <si>
    <t>Alejandro S. Torio</t>
  </si>
  <si>
    <t>Department/ Office: MARKET ENTREPRISES</t>
  </si>
  <si>
    <t>Department/ Office: OFFICE OF THE SENIOR CITIZENS AFFAIRS</t>
  </si>
  <si>
    <t>Air Fresheners, Aerosol, 280ml/150g min</t>
  </si>
  <si>
    <t>ALCOHOL, ethyl, 68%-70%, scented, 500ml (-5ml)</t>
  </si>
  <si>
    <t>BATTERY, dry cell, AA, 1.5 volts, alkaline</t>
  </si>
  <si>
    <t>BROOM, STICK (TING-TING), usable length: 760mm min</t>
  </si>
  <si>
    <t>CLEANSER (SCOURING), POWDER, 350g min, in canister</t>
  </si>
  <si>
    <t>CORRECTION TAPE, disposable, usable length:6m min</t>
  </si>
  <si>
    <t>DISINFECTANT SPRAY, aerosol type, 400-550 grams</t>
  </si>
  <si>
    <t>DUST PAN, non-rigid plastic, w/ detachable handle</t>
  </si>
  <si>
    <t>ENVELOPE, DOCUMENTARY, for legal size document</t>
  </si>
  <si>
    <t>GLUE, all-purpose gross weight: 200 grms min</t>
  </si>
  <si>
    <t>Ink, Epson C13T664200(T6642), Cyan</t>
  </si>
  <si>
    <t>Ink, Epson C13T664300(T6643) Magenta</t>
  </si>
  <si>
    <t>Ink, Epson C13T664400(T6644) Yellow</t>
  </si>
  <si>
    <t>Ink, Epson C13T6664100(T6641) Black</t>
  </si>
  <si>
    <t>Paper, Multi copy, letter,80gsm</t>
  </si>
  <si>
    <t>PENCIL, lead, w/ eraser, wood, cased hardness: HB</t>
  </si>
  <si>
    <t>RECORD BOOK, 300 PAGES, size: 214mm x 278mm min</t>
  </si>
  <si>
    <t>RECORD BOOK,500 PAGES, size: 214mm x 278mm min</t>
  </si>
  <si>
    <t>SIGN PEN, BLACK, liquid/ gel ink, 0.5mm needle tip</t>
  </si>
  <si>
    <t>TAPE, MASKING, width 48mm (1mm)</t>
  </si>
  <si>
    <t>TAPE, PACKAGING, width 48mm (1mm)</t>
  </si>
  <si>
    <t>Trash bag, black,940mmx1016mm</t>
  </si>
  <si>
    <t>Flash drive, 32GB Scandisk</t>
  </si>
  <si>
    <t>HBW Ballpeen (BLACK)</t>
  </si>
  <si>
    <t>Safeguard soap 90g</t>
  </si>
  <si>
    <t>Downy fabric conditioner 2liter</t>
  </si>
  <si>
    <t>Joy dishwashing liquid 800ml.</t>
  </si>
  <si>
    <t>Nescafe classic 100g</t>
  </si>
  <si>
    <t>Coffee mate creamer 450/500g</t>
  </si>
  <si>
    <t>Femme bathroom tissue 2ply</t>
  </si>
  <si>
    <t>Pronto Liquid Wax 1 Liter</t>
  </si>
  <si>
    <t>Intel ligent printer ink (Cyan)</t>
  </si>
  <si>
    <t>Intel ligent printer ink (Magenta)</t>
  </si>
  <si>
    <t>Intel ligent printer ink (Yellow)</t>
  </si>
  <si>
    <t>Intel ligent printer ink (Black)</t>
  </si>
  <si>
    <t>CANON printer ink (Cyan)</t>
  </si>
  <si>
    <t>CANON printer ink (Magenta)</t>
  </si>
  <si>
    <t>CANON printer ink (Yellow)</t>
  </si>
  <si>
    <t>CANON printer ink (Black)</t>
  </si>
  <si>
    <t>SHOVEL CHAIR</t>
  </si>
  <si>
    <t>OFFICE TABLES</t>
  </si>
  <si>
    <t>chairs</t>
  </si>
  <si>
    <t>tables</t>
  </si>
  <si>
    <t>Paper, MULTI-PURPOSE (COPY) A4, 70sgsm, 210mm x 297mm</t>
  </si>
  <si>
    <t>Paper, MULTI-PURPOSE (COPY) LEGAL, 70sgsm, 216mm x 330mm</t>
  </si>
  <si>
    <t>Office of the Senior Citizens Affairs</t>
  </si>
  <si>
    <t>Dr. Pacita Abaya-Jover</t>
  </si>
  <si>
    <t>dozen</t>
  </si>
  <si>
    <t>bundle</t>
  </si>
  <si>
    <t>Department/ Office: OFFICE OF THE MUNICIPAL ENGINEER</t>
  </si>
  <si>
    <t>Book Paper S20 long (5reams/box)</t>
  </si>
  <si>
    <t>Book Paper S20 short (5reams/box)</t>
  </si>
  <si>
    <t>Epson Ink L6170 (black)</t>
  </si>
  <si>
    <t>Epson Ink L6170 (cyan)</t>
  </si>
  <si>
    <t>Epson Ink L6170 (magenta)</t>
  </si>
  <si>
    <t>Epson Ink L6170 (yellow)</t>
  </si>
  <si>
    <t>Epson Ink T664 (black)</t>
  </si>
  <si>
    <t>Paper Fastener (plastic)</t>
  </si>
  <si>
    <t>Ballpen Rectractable (blue)</t>
  </si>
  <si>
    <t>Sign Pen (Energel) 12pcs/box</t>
  </si>
  <si>
    <t>Sign Pen (My Gel) 12pcs/box</t>
  </si>
  <si>
    <t>Tissue 2ply 12pcs/pack</t>
  </si>
  <si>
    <t>USB 32GB</t>
  </si>
  <si>
    <t>Alcohol (500mL)</t>
  </si>
  <si>
    <t>Paper Clip (big)</t>
  </si>
  <si>
    <t>Paper Clip (small)</t>
  </si>
  <si>
    <t xml:space="preserve">Folder Long </t>
  </si>
  <si>
    <t>Packing Tape 2"</t>
  </si>
  <si>
    <t>Masking Tape 1"</t>
  </si>
  <si>
    <t>Correction Fluid</t>
  </si>
  <si>
    <t>Dishwashing Liquid (250mL)</t>
  </si>
  <si>
    <t>DTR</t>
  </si>
  <si>
    <t>IT Equipment &amp; Software (PRINTER)</t>
  </si>
  <si>
    <t>Communication Equipment (Cellphone)</t>
  </si>
  <si>
    <t>ENGR. BENJAMIN B. GINES, JR.</t>
  </si>
  <si>
    <t>Municipal Engineer</t>
  </si>
  <si>
    <t>Department/ Office: Rural Health Unit I &amp; II</t>
  </si>
  <si>
    <t>Bond Paper Long(subs.20)</t>
  </si>
  <si>
    <t>Book Paper short (Subs. 20)</t>
  </si>
  <si>
    <t>Bond Paper for Duplo (Short)</t>
  </si>
  <si>
    <t>Bond Paper for Duplo (Long)</t>
  </si>
  <si>
    <t>Long Bond Paper Wove (brown)</t>
  </si>
  <si>
    <t>Record Book (300 pages)</t>
  </si>
  <si>
    <t>Carbon Paper long (Permafilm)</t>
  </si>
  <si>
    <t>Yellow Paper (Advance)</t>
  </si>
  <si>
    <t>Liquid Erasure (Uni CORRECTION PEN)</t>
  </si>
  <si>
    <t>Pencil (Mongol No. 2)</t>
  </si>
  <si>
    <t>Ballpen (Pilot Black)</t>
  </si>
  <si>
    <t>Sign Pen (Black)</t>
  </si>
  <si>
    <t>Pentel Pen (Marking Pen Black)</t>
  </si>
  <si>
    <t>White Board Pen</t>
  </si>
  <si>
    <t>Computer Ink  (Black, Yellow, Cyan, Magenta)</t>
  </si>
  <si>
    <t>Calculator (Casio MS 20 V)</t>
  </si>
  <si>
    <t>Stamp Pad Ink (Violet)  150ml</t>
  </si>
  <si>
    <t>Cartolina (White and Assorted)</t>
  </si>
  <si>
    <t>Illustration Board</t>
  </si>
  <si>
    <t>USB Flash Drive 32G</t>
  </si>
  <si>
    <t xml:space="preserve">LPG </t>
  </si>
  <si>
    <t>Walis Tambo (Soft Broom)</t>
  </si>
  <si>
    <t>Bygon Mosquito Spray  500ml</t>
  </si>
  <si>
    <t>Typewriter Ribbon (Olympia)</t>
  </si>
  <si>
    <t>Marker, flourescent type, 3 colors</t>
  </si>
  <si>
    <t>Scissor</t>
  </si>
  <si>
    <t>Glue, all purpose</t>
  </si>
  <si>
    <t>Alcohol 70%</t>
  </si>
  <si>
    <t>Trash can meduim (green, black, yellow)</t>
  </si>
  <si>
    <t>Computer mouse cordless</t>
  </si>
  <si>
    <t>Paper clip 35 mm black</t>
  </si>
  <si>
    <t>Ruler 12"</t>
  </si>
  <si>
    <t>Door Mat cloth</t>
  </si>
  <si>
    <t>UPS APC 650 AV</t>
  </si>
  <si>
    <t>Scothbrite sponge</t>
  </si>
  <si>
    <t>Fire Extinguisher</t>
  </si>
  <si>
    <t>Baterry AAA alkaline 2pcs/pck</t>
  </si>
  <si>
    <t>Table Glass</t>
  </si>
  <si>
    <t>tanks</t>
  </si>
  <si>
    <t xml:space="preserve">pc </t>
  </si>
  <si>
    <t>Stamp Pad, felt pad</t>
  </si>
  <si>
    <t>Paper Fastener (Plastic)</t>
  </si>
  <si>
    <t>Sharpener</t>
  </si>
  <si>
    <t>Staple Wire No. 35</t>
  </si>
  <si>
    <t>Tape (Transparent) 1"</t>
  </si>
  <si>
    <t>Push Pins or Thumbtacks</t>
  </si>
  <si>
    <t>Masking Tape</t>
  </si>
  <si>
    <t>Cutter (Heavy Duty)</t>
  </si>
  <si>
    <t xml:space="preserve"> Lysol Air Freshener (can)</t>
  </si>
  <si>
    <t>Lysol Liquid disenfectant</t>
  </si>
  <si>
    <t>Toilet Freshener (Albatross Assorted)</t>
  </si>
  <si>
    <t>Battery (Double A)</t>
  </si>
  <si>
    <t>Mophead</t>
  </si>
  <si>
    <t>Mophandle</t>
  </si>
  <si>
    <t>Tornado Mop 360</t>
  </si>
  <si>
    <t>Bulb (Flourescent &amp; Bulb)</t>
  </si>
  <si>
    <t>Toilet Bowl Cleanser</t>
  </si>
  <si>
    <t>Waste Basket, Plastic</t>
  </si>
  <si>
    <t>Black Trash Bag, Medium sixe</t>
  </si>
  <si>
    <t>Chalk</t>
  </si>
  <si>
    <t>Disinfectant (Domex Ultra)</t>
  </si>
  <si>
    <t>Index Card 5 x 8</t>
  </si>
  <si>
    <t>Diswashing Liquid 500ml</t>
  </si>
  <si>
    <t>Joy Bathroom Tissue 2 ply   ( x  12 )</t>
  </si>
  <si>
    <t xml:space="preserve">LATEX examining </t>
  </si>
  <si>
    <t xml:space="preserve">Cotton </t>
  </si>
  <si>
    <t>Nescafe 3 in 1  35pcs/pk</t>
  </si>
  <si>
    <t>Glass cleaner 500 ml</t>
  </si>
  <si>
    <t>Mediplast Band aid 50's</t>
  </si>
  <si>
    <t>Safeguard Soap 90g</t>
  </si>
  <si>
    <t>Nestea Lemon 250g</t>
  </si>
  <si>
    <t>Tarpaulin with glass frame</t>
  </si>
  <si>
    <t xml:space="preserve"> bottles</t>
  </si>
  <si>
    <t>bag</t>
  </si>
  <si>
    <t>gallon</t>
  </si>
  <si>
    <t>Gooseneck Lamp/Preslight with wheels</t>
  </si>
  <si>
    <t>Standard Electric Stove Double burner</t>
  </si>
  <si>
    <t>Steel Gang Chair clove Legs heavy duty (5 seaters)</t>
  </si>
  <si>
    <t>Omni led Automatic emergency light</t>
  </si>
  <si>
    <t>Electronic Digital led wall clock/calendar</t>
  </si>
  <si>
    <t>Baxtel BP Set</t>
  </si>
  <si>
    <t>Equipment</t>
  </si>
  <si>
    <t>RONNIE S. TOMAS, MD</t>
  </si>
  <si>
    <t>Municipal Health Officer</t>
  </si>
  <si>
    <t>Department/ Office: OFFICE OF THE MUNICIPAL AGRICULTURIST</t>
  </si>
  <si>
    <t>Bond paper Short #20 ECO COPY</t>
  </si>
  <si>
    <t>DTR pad (500/pad)</t>
  </si>
  <si>
    <t>Ballpen Black  HBW</t>
  </si>
  <si>
    <t>Staple wire #10 (10 box/pack)</t>
  </si>
  <si>
    <t>EPSON L210 ink black</t>
  </si>
  <si>
    <t>EPSON L210 ink cyan</t>
  </si>
  <si>
    <t>EPSON L210 ink magenta</t>
  </si>
  <si>
    <t>EPSON L210 ink yellow</t>
  </si>
  <si>
    <t>Brother DCP-T710W black</t>
  </si>
  <si>
    <t>Brother DCP-T710W cyan</t>
  </si>
  <si>
    <t>Brother DCP-T710W magenta</t>
  </si>
  <si>
    <t>Brother DCP-T710W yellow</t>
  </si>
  <si>
    <t>Surgical Globes (clear) ( 70 pairs large, 30 pairs medium)</t>
  </si>
  <si>
    <t>Face Mask (surgical disposable)</t>
  </si>
  <si>
    <t>Joy diswashing liquid 790ml</t>
  </si>
  <si>
    <t>Toilet Bowl Cleaner (Domex) 1000 ml</t>
  </si>
  <si>
    <t xml:space="preserve">Toilet Bowl brush </t>
  </si>
  <si>
    <t>Rubber Globes</t>
  </si>
  <si>
    <t>Zonrox  (All purpose thick)  1 liter</t>
  </si>
  <si>
    <t>Safegaurd liquid hand soap lemon 225ml</t>
  </si>
  <si>
    <t>Detergent bar 140 grams</t>
  </si>
  <si>
    <t>Baygon multi insect spray 500ml</t>
  </si>
  <si>
    <t>Aerosol (Lysol white)</t>
  </si>
  <si>
    <t>Glass cleaner with pump</t>
  </si>
  <si>
    <t>Scotch brite sponge with scrub</t>
  </si>
  <si>
    <t>Tornado mop</t>
  </si>
  <si>
    <t>Rags/Doormat</t>
  </si>
  <si>
    <t>12 pads</t>
  </si>
  <si>
    <t>50 pcs</t>
  </si>
  <si>
    <t>2 packs</t>
  </si>
  <si>
    <t>1 bottle</t>
  </si>
  <si>
    <t>1 box</t>
  </si>
  <si>
    <t>1 pc</t>
  </si>
  <si>
    <t>5 liters</t>
  </si>
  <si>
    <t>6 b0ttles</t>
  </si>
  <si>
    <t>4 cans</t>
  </si>
  <si>
    <t>9 bottles</t>
  </si>
  <si>
    <t>10 pcs</t>
  </si>
  <si>
    <t>1 set</t>
  </si>
  <si>
    <t>5 pieces</t>
  </si>
  <si>
    <t>5 reams</t>
  </si>
  <si>
    <t xml:space="preserve"> 5 box</t>
  </si>
  <si>
    <t>2 bottles</t>
  </si>
  <si>
    <t>4 bottles</t>
  </si>
  <si>
    <t>25 reams</t>
  </si>
  <si>
    <t>20 boxes</t>
  </si>
  <si>
    <t>3 bottles</t>
  </si>
  <si>
    <t>6 bottles</t>
  </si>
  <si>
    <t>2 pair</t>
  </si>
  <si>
    <t>3 pcs</t>
  </si>
  <si>
    <t>Folderwith Tab A4, 100 pcs/pack</t>
  </si>
  <si>
    <t>Folder, with Tab legal size</t>
  </si>
  <si>
    <t>Paper, Multicopy, legal sub #20</t>
  </si>
  <si>
    <t>Paper Multicopy A4 sub #20</t>
  </si>
  <si>
    <t>Paper clip 48mm</t>
  </si>
  <si>
    <t>Flash Drive 16 GB</t>
  </si>
  <si>
    <t>Tape Masking 24mm</t>
  </si>
  <si>
    <t>Correction tape,disposable</t>
  </si>
  <si>
    <t>Sign Pen, Black, liquid gel</t>
  </si>
  <si>
    <t>Stapler wire, standard</t>
  </si>
  <si>
    <t>Stamp Pad, Felt 60mmx100mm  violet</t>
  </si>
  <si>
    <t>Stamp pad ink violet</t>
  </si>
  <si>
    <t xml:space="preserve"> Marker permanent/pentel pen Black</t>
  </si>
  <si>
    <t>Marker , whiteboard black</t>
  </si>
  <si>
    <t>Marker Florescent (3pcs/set)</t>
  </si>
  <si>
    <t>Pencil</t>
  </si>
  <si>
    <t>Glue all pupose (200 grams)</t>
  </si>
  <si>
    <t>Alcohol  500 ml</t>
  </si>
  <si>
    <t>Toilet Tissue paper 2 fly sheets</t>
  </si>
  <si>
    <t>Detergent Powder 1 kg</t>
  </si>
  <si>
    <t>walis tingting</t>
  </si>
  <si>
    <t>walis tambo</t>
  </si>
  <si>
    <t>1 pack</t>
  </si>
  <si>
    <t>35 reams</t>
  </si>
  <si>
    <t>2 reams</t>
  </si>
  <si>
    <t>5 box</t>
  </si>
  <si>
    <t>2 pcs</t>
  </si>
  <si>
    <t>30 pcs</t>
  </si>
  <si>
    <t>9 pcs</t>
  </si>
  <si>
    <t>2 pieces</t>
  </si>
  <si>
    <t>9 SET</t>
  </si>
  <si>
    <t>1 dozen</t>
  </si>
  <si>
    <t>1 jar</t>
  </si>
  <si>
    <t>60 bottles</t>
  </si>
  <si>
    <t>11 packs</t>
  </si>
  <si>
    <t>4 pouch</t>
  </si>
  <si>
    <t>Aircon 2.5 HP with Installation</t>
  </si>
  <si>
    <t>TV LED 55" UHD 201 with stand and installation</t>
  </si>
  <si>
    <t>1 unit</t>
  </si>
  <si>
    <t>jar</t>
  </si>
  <si>
    <t>pouch</t>
  </si>
  <si>
    <t>ERNESTO D. PASCUAL</t>
  </si>
  <si>
    <t>Municipal Agriculturist</t>
  </si>
  <si>
    <t>SFO4 Nerissa M Bruan</t>
  </si>
  <si>
    <t>Department/ Office: BUREAU OF FIRE PROTECTION</t>
  </si>
  <si>
    <t>Battery AA</t>
  </si>
  <si>
    <t>Baygon Multi Insect spray 600ml</t>
  </si>
  <si>
    <t>EPSON Ink black</t>
  </si>
  <si>
    <t>EPSON Ink  (Cyan) 100ml</t>
  </si>
  <si>
    <t>EPSON Ink  (Magenta) 100ml</t>
  </si>
  <si>
    <t>EPSON Ink (Yellow) 100ml</t>
  </si>
  <si>
    <t>Detergent bar 500G</t>
  </si>
  <si>
    <t>Dust pan steel</t>
  </si>
  <si>
    <t>Elmer's Glue 200G</t>
  </si>
  <si>
    <t>Energizer Battery AAA 4's</t>
  </si>
  <si>
    <t>Joy Dishwashing Liquid 800ml</t>
  </si>
  <si>
    <t>Columnar Notebook 4 colums</t>
  </si>
  <si>
    <t>Doormat Cloth</t>
  </si>
  <si>
    <t>Muriatic Acid 1Liter</t>
  </si>
  <si>
    <t>Nescafe 3in1 36pcs/pack</t>
  </si>
  <si>
    <t>Advance Bond Paper Long s#20</t>
  </si>
  <si>
    <t>Advance Bond Paper Short s#20</t>
  </si>
  <si>
    <t xml:space="preserve">Advance Bond Paper A4 s#20 </t>
  </si>
  <si>
    <t>Pilot Ballpen (Black)</t>
  </si>
  <si>
    <t>Safeguard soap</t>
  </si>
  <si>
    <t>Scotch Brite Dual Med</t>
  </si>
  <si>
    <t>Sign Pen Energel (Black)</t>
  </si>
  <si>
    <t>Tuff Toilet Bowl Cleaner 500ml</t>
  </si>
  <si>
    <t>Walis Tingting</t>
  </si>
  <si>
    <t>Disinfectant Domex 1 liter</t>
  </si>
  <si>
    <t>Glass Cleaner 500ml</t>
  </si>
  <si>
    <t>Illustration Board 1 whole</t>
  </si>
  <si>
    <t>Toilet Bowl Brush</t>
  </si>
  <si>
    <t>Rags Cotton 8" diameter</t>
  </si>
  <si>
    <t>kilo</t>
  </si>
  <si>
    <t xml:space="preserve">Ink Cartridge (HP Deskjet 5810) </t>
  </si>
  <si>
    <t>Staple Wire#35</t>
  </si>
  <si>
    <t>Index card 5x8 500 pcs/pack</t>
  </si>
  <si>
    <t xml:space="preserve">Higlighter </t>
  </si>
  <si>
    <t>Pilot Pentel Pen</t>
  </si>
  <si>
    <t>Push Pin Multi Color 100pcs/box</t>
  </si>
  <si>
    <t>Record Book 500 leaves</t>
  </si>
  <si>
    <t>Floorbrush with handle</t>
  </si>
  <si>
    <t>Floor mop with handle twisted</t>
  </si>
  <si>
    <t>raincoat</t>
  </si>
  <si>
    <t>Zonrox 1 gal</t>
  </si>
  <si>
    <t>Alcohol Green Cross 500ml 70%</t>
  </si>
  <si>
    <t>Bathroom Tissue 12pcs/pack</t>
  </si>
  <si>
    <t>Expandable Folder Long (blue &amp; red)</t>
  </si>
  <si>
    <t>Paper Clip 35 mm  colored jumbo</t>
  </si>
  <si>
    <t>Pilot Pentel Pen black/red/blue</t>
  </si>
  <si>
    <t>Scotch Tape transparent (1")24mm</t>
  </si>
  <si>
    <t>USB Flash Drive 16gb</t>
  </si>
  <si>
    <t>Expanded Folder long</t>
  </si>
  <si>
    <t>1 TB External Hard Drive</t>
  </si>
  <si>
    <t>Computer Ink</t>
  </si>
  <si>
    <t>Internet &amp;Telephone Unit Subscription</t>
  </si>
  <si>
    <t>Printer 3 in 1</t>
  </si>
  <si>
    <t>SFO4 NERISSA M. BRUAN</t>
  </si>
  <si>
    <t>DR. PACITA ABAYA-JOVER</t>
  </si>
  <si>
    <t>ENGR. CARLOS F. LOPEZ, JR.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</si>
</sst>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 Light"/>
      <family val="1"/>
      <scheme val="major"/>
    </font>
    <font>
      <sz val="10"/>
      <color theme="1"/>
      <name val="Calibri Light"/>
      <family val="1"/>
      <scheme val="major"/>
    </font>
    <font>
      <sz val="9"/>
      <color theme="1"/>
      <name val="Calibri Light"/>
      <family val="1"/>
      <scheme val="major"/>
    </font>
    <font>
      <sz val="10"/>
      <name val="Arial"/>
      <family val="2"/>
    </font>
    <font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300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4" xfId="0" applyBorder="1"/>
    <xf numFmtId="0" fontId="3" fillId="0" borderId="0" xfId="0" applyFont="1" applyBorder="1" applyAlignment="1"/>
    <xf numFmtId="0" fontId="1" fillId="0" borderId="0" xfId="0" applyFont="1" applyBorder="1"/>
    <xf numFmtId="0" fontId="0" fillId="0" borderId="0" xfId="0" applyBorder="1"/>
    <xf numFmtId="0" fontId="2" fillId="0" borderId="0" xfId="0" applyFont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2" fillId="0" borderId="0" xfId="0" applyFont="1" applyAlignment="1">
      <alignment vertical="top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6" fillId="0" borderId="0" xfId="0" applyFont="1" applyAlignment="1">
      <alignment vertical="top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0" xfId="0" applyFont="1" applyBorder="1"/>
    <xf numFmtId="0" fontId="0" fillId="0" borderId="0" xfId="0" applyFont="1" applyBorder="1" applyAlignment="1"/>
    <xf numFmtId="0" fontId="0" fillId="0" borderId="0" xfId="0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8" fillId="0" borderId="2" xfId="2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43" fontId="8" fillId="0" borderId="8" xfId="3" applyFont="1" applyBorder="1" applyAlignment="1">
      <alignment horizontal="center" vertical="center" wrapText="1"/>
    </xf>
    <xf numFmtId="43" fontId="8" fillId="0" borderId="2" xfId="3" applyFont="1" applyFill="1" applyBorder="1" applyAlignment="1">
      <alignment horizontal="right" vertical="center" wrapText="1"/>
    </xf>
    <xf numFmtId="43" fontId="8" fillId="0" borderId="8" xfId="3" applyFont="1" applyFill="1" applyBorder="1" applyAlignment="1">
      <alignment horizontal="right" vertical="center" wrapText="1"/>
    </xf>
    <xf numFmtId="43" fontId="8" fillId="0" borderId="9" xfId="3" applyFont="1" applyFill="1" applyBorder="1" applyAlignment="1">
      <alignment horizontal="right" vertical="center" wrapText="1"/>
    </xf>
    <xf numFmtId="0" fontId="8" fillId="0" borderId="5" xfId="2" applyFont="1" applyBorder="1" applyAlignment="1">
      <alignment horizontal="center" vertical="center" wrapText="1"/>
    </xf>
    <xf numFmtId="0" fontId="8" fillId="0" borderId="10" xfId="2" applyFont="1" applyFill="1" applyBorder="1" applyAlignment="1">
      <alignment horizontal="center" vertical="center" wrapText="1"/>
    </xf>
    <xf numFmtId="0" fontId="8" fillId="0" borderId="0" xfId="2" applyFont="1" applyAlignment="1">
      <alignment horizontal="center" vertical="center"/>
    </xf>
    <xf numFmtId="0" fontId="8" fillId="0" borderId="2" xfId="2" applyFont="1" applyFill="1" applyBorder="1" applyAlignment="1">
      <alignment horizontal="center" vertical="center" wrapText="1"/>
    </xf>
    <xf numFmtId="0" fontId="8" fillId="0" borderId="5" xfId="2" applyFont="1" applyFill="1" applyBorder="1" applyAlignment="1">
      <alignment horizontal="center" vertical="center" wrapText="1"/>
    </xf>
    <xf numFmtId="0" fontId="8" fillId="0" borderId="9" xfId="2" applyFont="1" applyFill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8" fillId="0" borderId="8" xfId="2" applyFont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 wrapText="1"/>
    </xf>
    <xf numFmtId="0" fontId="8" fillId="0" borderId="10" xfId="2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9" fillId="0" borderId="2" xfId="2" applyFont="1" applyFill="1" applyBorder="1" applyAlignment="1">
      <alignment horizontal="center" vertical="center" wrapText="1"/>
    </xf>
    <xf numFmtId="43" fontId="10" fillId="0" borderId="2" xfId="3" applyFont="1" applyFill="1" applyBorder="1" applyAlignment="1">
      <alignment horizontal="right" vertical="center" wrapText="1"/>
    </xf>
    <xf numFmtId="0" fontId="0" fillId="0" borderId="2" xfId="0" applyBorder="1" applyAlignment="1">
      <alignment horizontal="center"/>
    </xf>
    <xf numFmtId="43" fontId="0" fillId="0" borderId="2" xfId="1" applyFont="1" applyBorder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2" xfId="0" applyFont="1" applyBorder="1"/>
    <xf numFmtId="43" fontId="2" fillId="0" borderId="9" xfId="0" applyNumberFormat="1" applyFont="1" applyBorder="1"/>
    <xf numFmtId="43" fontId="2" fillId="0" borderId="2" xfId="0" applyNumberFormat="1" applyFont="1" applyBorder="1"/>
    <xf numFmtId="0" fontId="6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0" fillId="0" borderId="4" xfId="0" applyBorder="1" applyAlignment="1">
      <alignment horizontal="right"/>
    </xf>
    <xf numFmtId="0" fontId="3" fillId="0" borderId="0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43" fontId="0" fillId="0" borderId="2" xfId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12" fillId="0" borderId="2" xfId="4" applyFont="1" applyBorder="1" applyAlignment="1">
      <alignment horizontal="center"/>
    </xf>
    <xf numFmtId="43" fontId="12" fillId="3" borderId="2" xfId="1" applyFont="1" applyFill="1" applyBorder="1" applyAlignment="1">
      <alignment horizontal="right"/>
    </xf>
    <xf numFmtId="164" fontId="12" fillId="0" borderId="2" xfId="4" applyNumberFormat="1" applyFont="1" applyBorder="1" applyAlignment="1">
      <alignment horizontal="right"/>
    </xf>
    <xf numFmtId="0" fontId="12" fillId="0" borderId="2" xfId="4" applyFont="1" applyBorder="1" applyAlignment="1">
      <alignment horizontal="left"/>
    </xf>
    <xf numFmtId="43" fontId="12" fillId="0" borderId="2" xfId="5" applyFont="1" applyBorder="1"/>
    <xf numFmtId="43" fontId="12" fillId="0" borderId="2" xfId="5" applyFont="1" applyBorder="1" applyAlignment="1">
      <alignment horizontal="center"/>
    </xf>
    <xf numFmtId="43" fontId="13" fillId="3" borderId="2" xfId="1" applyFont="1" applyFill="1" applyBorder="1" applyAlignment="1">
      <alignment horizontal="right"/>
    </xf>
    <xf numFmtId="43" fontId="12" fillId="0" borderId="2" xfId="1" applyFont="1" applyBorder="1"/>
    <xf numFmtId="0" fontId="12" fillId="0" borderId="2" xfId="4" applyFont="1" applyBorder="1"/>
    <xf numFmtId="43" fontId="12" fillId="0" borderId="2" xfId="5" applyFont="1" applyBorder="1" applyAlignment="1">
      <alignment horizontal="center" vertical="center"/>
    </xf>
    <xf numFmtId="4" fontId="12" fillId="3" borderId="2" xfId="5" applyNumberFormat="1" applyFont="1" applyFill="1" applyBorder="1" applyAlignment="1">
      <alignment horizontal="right"/>
    </xf>
    <xf numFmtId="2" fontId="12" fillId="3" borderId="8" xfId="4" applyNumberFormat="1" applyFont="1" applyFill="1" applyBorder="1"/>
    <xf numFmtId="0" fontId="12" fillId="0" borderId="0" xfId="4" applyFont="1" applyBorder="1"/>
    <xf numFmtId="2" fontId="12" fillId="3" borderId="2" xfId="4" applyNumberFormat="1" applyFont="1" applyFill="1" applyBorder="1"/>
    <xf numFmtId="4" fontId="13" fillId="3" borderId="2" xfId="5" applyNumberFormat="1" applyFont="1" applyFill="1" applyBorder="1" applyAlignment="1">
      <alignment horizontal="right"/>
    </xf>
    <xf numFmtId="2" fontId="12" fillId="3" borderId="2" xfId="5" applyNumberFormat="1" applyFont="1" applyFill="1" applyBorder="1" applyAlignment="1">
      <alignment horizontal="right"/>
    </xf>
    <xf numFmtId="0" fontId="12" fillId="0" borderId="2" xfId="0" applyFont="1" applyBorder="1"/>
    <xf numFmtId="0" fontId="12" fillId="0" borderId="2" xfId="0" applyFont="1" applyBorder="1" applyAlignment="1">
      <alignment horizontal="left"/>
    </xf>
    <xf numFmtId="0" fontId="12" fillId="0" borderId="2" xfId="0" applyFont="1" applyBorder="1" applyAlignment="1">
      <alignment horizontal="center"/>
    </xf>
    <xf numFmtId="2" fontId="12" fillId="3" borderId="2" xfId="0" applyNumberFormat="1" applyFont="1" applyFill="1" applyBorder="1"/>
    <xf numFmtId="2" fontId="12" fillId="3" borderId="8" xfId="0" applyNumberFormat="1" applyFont="1" applyFill="1" applyBorder="1"/>
    <xf numFmtId="0" fontId="12" fillId="0" borderId="0" xfId="0" applyFont="1" applyBorder="1"/>
    <xf numFmtId="0" fontId="12" fillId="0" borderId="2" xfId="0" applyNumberFormat="1" applyFont="1" applyBorder="1" applyAlignment="1">
      <alignment horizontal="right"/>
    </xf>
    <xf numFmtId="2" fontId="13" fillId="3" borderId="2" xfId="5" applyNumberFormat="1" applyFont="1" applyFill="1" applyBorder="1" applyAlignment="1">
      <alignment horizontal="right"/>
    </xf>
    <xf numFmtId="4" fontId="12" fillId="3" borderId="2" xfId="7" applyNumberFormat="1" applyFont="1" applyFill="1" applyBorder="1" applyAlignment="1">
      <alignment horizontal="right"/>
    </xf>
    <xf numFmtId="0" fontId="12" fillId="0" borderId="2" xfId="6" applyNumberFormat="1" applyFont="1" applyBorder="1" applyAlignment="1">
      <alignment horizontal="right"/>
    </xf>
    <xf numFmtId="0" fontId="12" fillId="0" borderId="2" xfId="6" applyFont="1" applyBorder="1" applyAlignment="1">
      <alignment horizontal="left"/>
    </xf>
    <xf numFmtId="43" fontId="12" fillId="0" borderId="2" xfId="7" applyFont="1" applyBorder="1"/>
    <xf numFmtId="0" fontId="12" fillId="0" borderId="2" xfId="6" applyFont="1" applyBorder="1" applyAlignment="1">
      <alignment horizontal="center"/>
    </xf>
    <xf numFmtId="43" fontId="12" fillId="0" borderId="2" xfId="7" applyFont="1" applyBorder="1" applyAlignment="1">
      <alignment horizontal="center"/>
    </xf>
    <xf numFmtId="0" fontId="12" fillId="0" borderId="2" xfId="4" applyFont="1" applyFill="1" applyBorder="1" applyAlignment="1">
      <alignment wrapText="1"/>
    </xf>
    <xf numFmtId="0" fontId="12" fillId="0" borderId="2" xfId="4" applyFont="1" applyBorder="1" applyAlignment="1">
      <alignment wrapText="1"/>
    </xf>
    <xf numFmtId="0" fontId="12" fillId="0" borderId="8" xfId="4" applyFont="1" applyBorder="1" applyAlignment="1">
      <alignment wrapText="1"/>
    </xf>
    <xf numFmtId="0" fontId="12" fillId="0" borderId="0" xfId="4" applyFont="1" applyBorder="1" applyAlignment="1">
      <alignment wrapText="1"/>
    </xf>
    <xf numFmtId="0" fontId="12" fillId="0" borderId="2" xfId="0" applyFont="1" applyBorder="1" applyAlignment="1">
      <alignment wrapText="1"/>
    </xf>
    <xf numFmtId="0" fontId="12" fillId="0" borderId="8" xfId="0" applyFont="1" applyBorder="1" applyAlignment="1">
      <alignment wrapText="1"/>
    </xf>
    <xf numFmtId="0" fontId="12" fillId="0" borderId="2" xfId="6" applyFont="1" applyBorder="1" applyAlignment="1">
      <alignment wrapText="1"/>
    </xf>
    <xf numFmtId="1" fontId="2" fillId="0" borderId="2" xfId="1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 vertical="center"/>
    </xf>
    <xf numFmtId="43" fontId="2" fillId="0" borderId="2" xfId="1" applyFont="1" applyBorder="1"/>
    <xf numFmtId="43" fontId="2" fillId="0" borderId="10" xfId="1" applyFont="1" applyBorder="1"/>
    <xf numFmtId="1" fontId="2" fillId="0" borderId="2" xfId="0" applyNumberFormat="1" applyFont="1" applyBorder="1" applyAlignment="1">
      <alignment horizontal="center"/>
    </xf>
    <xf numFmtId="0" fontId="2" fillId="0" borderId="2" xfId="0" applyFont="1" applyFill="1" applyBorder="1"/>
    <xf numFmtId="43" fontId="2" fillId="0" borderId="13" xfId="1" applyFont="1" applyFill="1" applyBorder="1"/>
    <xf numFmtId="0" fontId="2" fillId="0" borderId="13" xfId="0" applyFont="1" applyFill="1" applyBorder="1" applyAlignment="1">
      <alignment horizontal="center"/>
    </xf>
    <xf numFmtId="0" fontId="2" fillId="0" borderId="13" xfId="0" applyFont="1" applyFill="1" applyBorder="1"/>
    <xf numFmtId="0" fontId="2" fillId="0" borderId="3" xfId="0" applyFont="1" applyBorder="1"/>
    <xf numFmtId="0" fontId="2" fillId="0" borderId="11" xfId="0" applyFont="1" applyBorder="1" applyAlignment="1">
      <alignment horizontal="center"/>
    </xf>
    <xf numFmtId="43" fontId="2" fillId="0" borderId="2" xfId="1" applyFont="1" applyFill="1" applyBorder="1"/>
    <xf numFmtId="0" fontId="2" fillId="0" borderId="7" xfId="0" applyFont="1" applyBorder="1"/>
    <xf numFmtId="0" fontId="2" fillId="0" borderId="11" xfId="0" applyFont="1" applyBorder="1"/>
    <xf numFmtId="0" fontId="2" fillId="0" borderId="2" xfId="0" applyFont="1" applyBorder="1" applyAlignment="1">
      <alignment horizontal="center" vertical="center"/>
    </xf>
    <xf numFmtId="43" fontId="2" fillId="0" borderId="2" xfId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3" fontId="2" fillId="2" borderId="2" xfId="1" applyFont="1" applyFill="1" applyBorder="1" applyAlignment="1">
      <alignment horizontal="center" vertical="center"/>
    </xf>
    <xf numFmtId="0" fontId="2" fillId="2" borderId="2" xfId="0" applyFont="1" applyFill="1" applyBorder="1"/>
    <xf numFmtId="43" fontId="2" fillId="2" borderId="2" xfId="1" applyFont="1" applyFill="1" applyBorder="1"/>
    <xf numFmtId="0" fontId="2" fillId="0" borderId="8" xfId="0" applyFont="1" applyBorder="1"/>
    <xf numFmtId="43" fontId="2" fillId="2" borderId="8" xfId="1" applyFont="1" applyFill="1" applyBorder="1"/>
    <xf numFmtId="0" fontId="2" fillId="0" borderId="8" xfId="0" applyFont="1" applyBorder="1" applyAlignment="1">
      <alignment horizontal="center" vertical="center"/>
    </xf>
    <xf numFmtId="43" fontId="2" fillId="0" borderId="8" xfId="1" applyFont="1" applyBorder="1"/>
    <xf numFmtId="43" fontId="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/>
    <xf numFmtId="0" fontId="2" fillId="0" borderId="0" xfId="0" applyFont="1" applyAlignment="1"/>
    <xf numFmtId="43" fontId="2" fillId="0" borderId="2" xfId="3" applyFont="1" applyBorder="1" applyAlignment="1"/>
    <xf numFmtId="43" fontId="2" fillId="0" borderId="2" xfId="3" applyFont="1" applyBorder="1" applyAlignment="1">
      <alignment horizontal="center" vertical="center"/>
    </xf>
    <xf numFmtId="43" fontId="12" fillId="2" borderId="2" xfId="3" applyFont="1" applyFill="1" applyBorder="1" applyAlignment="1"/>
    <xf numFmtId="43" fontId="2" fillId="2" borderId="2" xfId="3" applyFont="1" applyFill="1" applyBorder="1" applyAlignment="1"/>
    <xf numFmtId="0" fontId="2" fillId="0" borderId="2" xfId="2" applyFont="1" applyBorder="1" applyAlignment="1">
      <alignment vertical="center"/>
    </xf>
    <xf numFmtId="0" fontId="2" fillId="0" borderId="2" xfId="2" applyFont="1" applyBorder="1" applyAlignment="1"/>
    <xf numFmtId="0" fontId="2" fillId="0" borderId="2" xfId="2" applyFont="1" applyFill="1" applyBorder="1" applyAlignment="1">
      <alignment vertical="center"/>
    </xf>
    <xf numFmtId="4" fontId="2" fillId="0" borderId="2" xfId="0" applyNumberFormat="1" applyFont="1" applyBorder="1" applyAlignment="1"/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0" fontId="2" fillId="0" borderId="2" xfId="2" applyFont="1" applyFill="1" applyBorder="1" applyAlignment="1">
      <alignment horizontal="right" vertical="center"/>
    </xf>
    <xf numFmtId="0" fontId="2" fillId="0" borderId="2" xfId="2" applyFont="1" applyBorder="1" applyAlignment="1">
      <alignment horizontal="right" vertical="center"/>
    </xf>
    <xf numFmtId="4" fontId="2" fillId="0" borderId="2" xfId="3" applyNumberFormat="1" applyFont="1" applyBorder="1" applyAlignment="1">
      <alignment horizontal="right"/>
    </xf>
    <xf numFmtId="49" fontId="2" fillId="0" borderId="2" xfId="2" applyNumberFormat="1" applyFont="1" applyBorder="1" applyAlignment="1">
      <alignment horizontal="left" vertical="center"/>
    </xf>
    <xf numFmtId="43" fontId="2" fillId="0" borderId="2" xfId="3" applyFont="1" applyBorder="1" applyAlignment="1">
      <alignment horizontal="right"/>
    </xf>
    <xf numFmtId="43" fontId="2" fillId="0" borderId="2" xfId="3" applyFont="1" applyBorder="1" applyAlignment="1">
      <alignment horizontal="right" vertical="center"/>
    </xf>
    <xf numFmtId="0" fontId="0" fillId="0" borderId="2" xfId="0" applyFont="1" applyBorder="1"/>
    <xf numFmtId="0" fontId="2" fillId="0" borderId="2" xfId="2" applyNumberFormat="1" applyFont="1" applyFill="1" applyBorder="1" applyAlignment="1">
      <alignment horizontal="right" vertical="center"/>
    </xf>
    <xf numFmtId="0" fontId="2" fillId="0" borderId="2" xfId="2" applyNumberFormat="1" applyFont="1" applyBorder="1" applyAlignment="1">
      <alignment horizontal="right" vertical="center"/>
    </xf>
    <xf numFmtId="0" fontId="2" fillId="0" borderId="2" xfId="2" applyNumberFormat="1" applyFont="1" applyBorder="1" applyAlignment="1">
      <alignment horizontal="right"/>
    </xf>
    <xf numFmtId="0" fontId="2" fillId="0" borderId="2" xfId="2" applyNumberFormat="1" applyFont="1" applyFill="1" applyBorder="1" applyAlignment="1">
      <alignment horizontal="right"/>
    </xf>
    <xf numFmtId="0" fontId="2" fillId="0" borderId="2" xfId="2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/>
    </xf>
    <xf numFmtId="0" fontId="2" fillId="2" borderId="2" xfId="2" applyNumberFormat="1" applyFont="1" applyFill="1" applyBorder="1" applyAlignment="1">
      <alignment horizontal="right" vertical="center"/>
    </xf>
    <xf numFmtId="0" fontId="2" fillId="0" borderId="2" xfId="0" applyNumberFormat="1" applyFont="1" applyBorder="1" applyAlignment="1">
      <alignment horizontal="right"/>
    </xf>
    <xf numFmtId="0" fontId="2" fillId="0" borderId="2" xfId="2" applyNumberFormat="1" applyFont="1" applyFill="1" applyBorder="1" applyAlignment="1">
      <alignment vertical="center"/>
    </xf>
    <xf numFmtId="0" fontId="2" fillId="0" borderId="2" xfId="2" applyNumberFormat="1" applyFont="1" applyFill="1" applyBorder="1" applyAlignment="1">
      <alignment horizontal="center" vertical="center"/>
    </xf>
    <xf numFmtId="0" fontId="0" fillId="0" borderId="2" xfId="0" applyNumberFormat="1" applyFont="1" applyBorder="1"/>
    <xf numFmtId="0" fontId="0" fillId="0" borderId="4" xfId="0" applyNumberFormat="1" applyBorder="1"/>
    <xf numFmtId="0" fontId="12" fillId="0" borderId="13" xfId="0" applyFont="1" applyBorder="1" applyAlignment="1">
      <alignment horizontal="left" wrapText="1"/>
    </xf>
    <xf numFmtId="0" fontId="12" fillId="2" borderId="13" xfId="0" applyFont="1" applyFill="1" applyBorder="1" applyAlignment="1">
      <alignment horizontal="center"/>
    </xf>
    <xf numFmtId="43" fontId="2" fillId="0" borderId="2" xfId="3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left" vertical="top" wrapText="1"/>
    </xf>
    <xf numFmtId="0" fontId="2" fillId="0" borderId="2" xfId="2" applyFont="1" applyBorder="1" applyAlignment="1">
      <alignment horizontal="center" vertical="center" wrapText="1"/>
    </xf>
    <xf numFmtId="0" fontId="2" fillId="0" borderId="8" xfId="2" applyFont="1" applyBorder="1" applyAlignment="1">
      <alignment horizontal="left" vertical="center" wrapText="1"/>
    </xf>
    <xf numFmtId="0" fontId="2" fillId="0" borderId="8" xfId="2" applyFont="1" applyBorder="1" applyAlignment="1">
      <alignment horizontal="right" vertical="center" wrapText="1"/>
    </xf>
    <xf numFmtId="0" fontId="2" fillId="0" borderId="2" xfId="2" applyFont="1" applyBorder="1" applyAlignment="1">
      <alignment vertical="center" wrapText="1"/>
    </xf>
    <xf numFmtId="0" fontId="2" fillId="0" borderId="9" xfId="0" applyFont="1" applyBorder="1"/>
    <xf numFmtId="0" fontId="2" fillId="0" borderId="2" xfId="2" applyFont="1" applyBorder="1" applyAlignment="1">
      <alignment horizontal="right" vertical="center" wrapText="1"/>
    </xf>
    <xf numFmtId="4" fontId="2" fillId="0" borderId="2" xfId="0" applyNumberFormat="1" applyFont="1" applyBorder="1"/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/>
    </xf>
    <xf numFmtId="0" fontId="2" fillId="0" borderId="2" xfId="2" applyFont="1" applyBorder="1" applyAlignment="1">
      <alignment horizontal="center" wrapText="1"/>
    </xf>
    <xf numFmtId="0" fontId="2" fillId="0" borderId="9" xfId="0" applyFont="1" applyBorder="1" applyAlignment="1">
      <alignment wrapText="1"/>
    </xf>
    <xf numFmtId="4" fontId="2" fillId="0" borderId="9" xfId="0" applyNumberFormat="1" applyFont="1" applyBorder="1"/>
    <xf numFmtId="0" fontId="2" fillId="0" borderId="2" xfId="2" applyFont="1" applyFill="1" applyBorder="1" applyAlignment="1">
      <alignment horizontal="center" vertical="center" wrapText="1"/>
    </xf>
    <xf numFmtId="43" fontId="2" fillId="0" borderId="2" xfId="3" applyFont="1" applyFill="1" applyBorder="1" applyAlignment="1">
      <alignment horizontal="right" vertical="center" wrapText="1"/>
    </xf>
    <xf numFmtId="0" fontId="15" fillId="0" borderId="6" xfId="0" applyFont="1" applyBorder="1" applyAlignment="1">
      <alignment wrapText="1"/>
    </xf>
    <xf numFmtId="0" fontId="15" fillId="0" borderId="6" xfId="0" applyFont="1" applyBorder="1" applyAlignment="1">
      <alignment horizontal="center"/>
    </xf>
    <xf numFmtId="43" fontId="15" fillId="0" borderId="6" xfId="1" applyFont="1" applyBorder="1"/>
    <xf numFmtId="0" fontId="15" fillId="0" borderId="6" xfId="0" applyFont="1" applyBorder="1" applyAlignment="1">
      <alignment horizontal="right"/>
    </xf>
    <xf numFmtId="0" fontId="15" fillId="0" borderId="6" xfId="0" applyFont="1" applyBorder="1"/>
    <xf numFmtId="0" fontId="2" fillId="0" borderId="11" xfId="0" applyFont="1" applyBorder="1" applyAlignment="1">
      <alignment vertical="center" wrapText="1"/>
    </xf>
    <xf numFmtId="2" fontId="2" fillId="0" borderId="2" xfId="0" applyNumberFormat="1" applyFont="1" applyBorder="1" applyAlignment="1">
      <alignment horizontal="center" vertical="center"/>
    </xf>
    <xf numFmtId="43" fontId="2" fillId="0" borderId="2" xfId="1" applyFont="1" applyBorder="1" applyAlignment="1">
      <alignment horizontal="right" vertical="center"/>
    </xf>
    <xf numFmtId="4" fontId="2" fillId="0" borderId="2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43" fontId="2" fillId="0" borderId="0" xfId="1" applyFont="1" applyAlignment="1">
      <alignment horizontal="right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15" fillId="0" borderId="2" xfId="0" applyFont="1" applyBorder="1" applyAlignment="1">
      <alignment vertical="center"/>
    </xf>
    <xf numFmtId="0" fontId="15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43" fontId="0" fillId="0" borderId="0" xfId="0" applyNumberFormat="1"/>
    <xf numFmtId="0" fontId="2" fillId="0" borderId="2" xfId="2" applyFont="1" applyBorder="1" applyAlignment="1">
      <alignment horizontal="left" vertical="center" wrapText="1"/>
    </xf>
    <xf numFmtId="0" fontId="2" fillId="0" borderId="5" xfId="2" applyFont="1" applyBorder="1" applyAlignment="1">
      <alignment horizontal="center" vertical="center" wrapText="1"/>
    </xf>
    <xf numFmtId="43" fontId="2" fillId="0" borderId="8" xfId="3" applyFont="1" applyBorder="1" applyAlignment="1">
      <alignment horizontal="center" vertical="center" wrapText="1"/>
    </xf>
    <xf numFmtId="0" fontId="7" fillId="0" borderId="2" xfId="0" applyFont="1" applyBorder="1"/>
    <xf numFmtId="0" fontId="0" fillId="0" borderId="0" xfId="0" applyFont="1"/>
    <xf numFmtId="49" fontId="2" fillId="0" borderId="2" xfId="2" applyNumberFormat="1" applyFont="1" applyBorder="1" applyAlignment="1">
      <alignment horizontal="right"/>
    </xf>
    <xf numFmtId="0" fontId="0" fillId="0" borderId="4" xfId="0" applyFont="1" applyBorder="1"/>
    <xf numFmtId="43" fontId="2" fillId="0" borderId="2" xfId="0" applyNumberFormat="1" applyFont="1" applyBorder="1" applyAlignment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43" fontId="2" fillId="0" borderId="11" xfId="1" applyFont="1" applyBorder="1" applyAlignment="1"/>
    <xf numFmtId="43" fontId="2" fillId="0" borderId="11" xfId="1" applyFont="1" applyBorder="1" applyAlignment="1">
      <alignment vertical="center"/>
    </xf>
    <xf numFmtId="0" fontId="2" fillId="0" borderId="11" xfId="0" applyFont="1" applyBorder="1" applyAlignment="1"/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4" fontId="2" fillId="0" borderId="11" xfId="0" applyNumberFormat="1" applyFont="1" applyBorder="1" applyAlignment="1"/>
    <xf numFmtId="3" fontId="2" fillId="0" borderId="11" xfId="0" applyNumberFormat="1" applyFont="1" applyBorder="1" applyAlignment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43" fontId="12" fillId="0" borderId="2" xfId="1" applyFont="1" applyBorder="1" applyAlignment="1">
      <alignment horizontal="left"/>
    </xf>
    <xf numFmtId="43" fontId="12" fillId="0" borderId="2" xfId="1" applyFont="1" applyBorder="1" applyAlignment="1">
      <alignment horizontal="center"/>
    </xf>
    <xf numFmtId="0" fontId="12" fillId="0" borderId="2" xfId="0" applyFont="1" applyFill="1" applyBorder="1"/>
    <xf numFmtId="43" fontId="12" fillId="0" borderId="2" xfId="8" applyNumberFormat="1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43" fontId="12" fillId="0" borderId="2" xfId="0" applyNumberFormat="1" applyFont="1" applyBorder="1" applyAlignment="1">
      <alignment horizontal="center"/>
    </xf>
    <xf numFmtId="43" fontId="12" fillId="0" borderId="2" xfId="1" applyFont="1" applyBorder="1" applyAlignment="1">
      <alignment horizontal="center" vertical="center"/>
    </xf>
    <xf numFmtId="2" fontId="12" fillId="0" borderId="2" xfId="0" applyNumberFormat="1" applyFont="1" applyBorder="1" applyAlignment="1">
      <alignment horizontal="right"/>
    </xf>
    <xf numFmtId="3" fontId="12" fillId="0" borderId="2" xfId="0" applyNumberFormat="1" applyFont="1" applyBorder="1" applyAlignment="1">
      <alignment horizontal="right"/>
    </xf>
    <xf numFmtId="0" fontId="12" fillId="0" borderId="2" xfId="0" applyFont="1" applyFill="1" applyBorder="1" applyAlignment="1">
      <alignment horizontal="center" vertical="center"/>
    </xf>
    <xf numFmtId="3" fontId="12" fillId="0" borderId="2" xfId="0" applyNumberFormat="1" applyFont="1" applyBorder="1"/>
    <xf numFmtId="2" fontId="12" fillId="0" borderId="2" xfId="0" applyNumberFormat="1" applyFont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indent="2"/>
    </xf>
    <xf numFmtId="0" fontId="2" fillId="0" borderId="0" xfId="0" applyFont="1" applyAlignment="1">
      <alignment horizontal="left" indent="2"/>
    </xf>
    <xf numFmtId="0" fontId="2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/>
    <xf numFmtId="0" fontId="2" fillId="2" borderId="2" xfId="0" applyFont="1" applyFill="1" applyBorder="1" applyAlignment="1"/>
    <xf numFmtId="0" fontId="2" fillId="2" borderId="9" xfId="0" applyFont="1" applyFill="1" applyBorder="1"/>
    <xf numFmtId="0" fontId="2" fillId="2" borderId="2" xfId="0" applyFont="1" applyFill="1" applyBorder="1" applyAlignment="1">
      <alignment horizontal="left"/>
    </xf>
    <xf numFmtId="0" fontId="2" fillId="0" borderId="4" xfId="0" applyFont="1" applyBorder="1"/>
    <xf numFmtId="0" fontId="2" fillId="0" borderId="0" xfId="0" applyFont="1" applyBorder="1" applyAlignment="1"/>
    <xf numFmtId="0" fontId="2" fillId="0" borderId="0" xfId="0" applyFont="1" applyBorder="1"/>
    <xf numFmtId="0" fontId="3" fillId="0" borderId="0" xfId="0" applyFont="1" applyBorder="1"/>
    <xf numFmtId="43" fontId="2" fillId="2" borderId="9" xfId="1" applyFont="1" applyFill="1" applyBorder="1"/>
    <xf numFmtId="0" fontId="6" fillId="0" borderId="0" xfId="0" applyFont="1" applyBorder="1"/>
    <xf numFmtId="0" fontId="5" fillId="0" borderId="0" xfId="0" applyFont="1" applyBorder="1"/>
    <xf numFmtId="1" fontId="12" fillId="0" borderId="2" xfId="0" applyNumberFormat="1" applyFont="1" applyBorder="1" applyAlignment="1">
      <alignment horizontal="center"/>
    </xf>
    <xf numFmtId="0" fontId="12" fillId="0" borderId="2" xfId="4" applyFont="1" applyFill="1" applyBorder="1"/>
    <xf numFmtId="2" fontId="12" fillId="0" borderId="2" xfId="4" applyNumberFormat="1" applyFont="1" applyBorder="1"/>
    <xf numFmtId="0" fontId="12" fillId="0" borderId="2" xfId="4" applyFont="1" applyBorder="1" applyAlignment="1">
      <alignment horizontal="center" vertical="center"/>
    </xf>
    <xf numFmtId="0" fontId="12" fillId="0" borderId="2" xfId="4" applyNumberFormat="1" applyFont="1" applyBorder="1" applyAlignment="1">
      <alignment horizontal="right"/>
    </xf>
    <xf numFmtId="0" fontId="12" fillId="2" borderId="2" xfId="4" applyFont="1" applyFill="1" applyBorder="1" applyAlignment="1">
      <alignment horizontal="left"/>
    </xf>
    <xf numFmtId="0" fontId="16" fillId="0" borderId="2" xfId="4" applyFont="1" applyBorder="1"/>
    <xf numFmtId="4" fontId="16" fillId="3" borderId="2" xfId="5" applyNumberFormat="1" applyFont="1" applyFill="1" applyBorder="1" applyAlignment="1">
      <alignment horizontal="right"/>
    </xf>
    <xf numFmtId="0" fontId="16" fillId="0" borderId="2" xfId="4" applyNumberFormat="1" applyFont="1" applyBorder="1" applyAlignment="1">
      <alignment horizontal="right"/>
    </xf>
    <xf numFmtId="0" fontId="16" fillId="0" borderId="2" xfId="4" applyFont="1" applyBorder="1" applyAlignment="1">
      <alignment horizontal="left"/>
    </xf>
    <xf numFmtId="43" fontId="16" fillId="0" borderId="2" xfId="5" applyFont="1" applyBorder="1"/>
    <xf numFmtId="0" fontId="16" fillId="0" borderId="2" xfId="4" applyFont="1" applyBorder="1" applyAlignment="1">
      <alignment horizontal="center"/>
    </xf>
    <xf numFmtId="43" fontId="16" fillId="0" borderId="2" xfId="5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/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9">
    <cellStyle name="Comma" xfId="1" builtinId="3"/>
    <cellStyle name="Comma 2" xfId="5"/>
    <cellStyle name="Comma 3" xfId="3"/>
    <cellStyle name="Comma 4" xfId="7"/>
    <cellStyle name="Currency" xfId="8" builtinId="4"/>
    <cellStyle name="Normal" xfId="0" builtinId="0"/>
    <cellStyle name="Normal 2" xfId="4"/>
    <cellStyle name="Normal 3" xfId="6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5"/>
  <sheetViews>
    <sheetView tabSelected="1" topLeftCell="B1" zoomScaleNormal="100" zoomScaleSheetLayoutView="100" workbookViewId="0">
      <selection activeCell="C13" sqref="C13"/>
    </sheetView>
  </sheetViews>
  <sheetFormatPr defaultRowHeight="15" x14ac:dyDescent="0.25"/>
  <cols>
    <col min="1" max="1" width="10.5703125" customWidth="1"/>
    <col min="2" max="2" width="27.28515625" customWidth="1"/>
    <col min="3" max="3" width="13.5703125" customWidth="1"/>
    <col min="4" max="4" width="7.5703125" customWidth="1"/>
    <col min="5" max="5" width="8.85546875" customWidth="1"/>
    <col min="6" max="6" width="11.42578125" customWidth="1"/>
    <col min="8" max="8" width="11.85546875" customWidth="1"/>
    <col min="10" max="10" width="11.85546875" customWidth="1"/>
    <col min="11" max="11" width="9.140625" customWidth="1"/>
    <col min="12" max="12" width="11.85546875" customWidth="1"/>
    <col min="14" max="14" width="11.85546875" customWidth="1"/>
    <col min="15" max="15" width="13.7109375" customWidth="1"/>
  </cols>
  <sheetData>
    <row r="1" spans="1:16" ht="14.45" x14ac:dyDescent="0.35">
      <c r="A1" s="16" t="s">
        <v>24</v>
      </c>
      <c r="B1" s="13"/>
      <c r="C1" s="13"/>
    </row>
    <row r="2" spans="1:16" ht="14.45" x14ac:dyDescent="0.35">
      <c r="A2" s="16"/>
      <c r="B2" s="13"/>
      <c r="C2" s="13"/>
    </row>
    <row r="3" spans="1:16" ht="14.45" x14ac:dyDescent="0.35">
      <c r="G3" s="282" t="s">
        <v>0</v>
      </c>
      <c r="H3" s="282"/>
    </row>
    <row r="4" spans="1:16" ht="14.45" x14ac:dyDescent="0.35">
      <c r="G4" s="283" t="s">
        <v>33</v>
      </c>
      <c r="H4" s="283"/>
    </row>
    <row r="6" spans="1:16" ht="14.45" customHeight="1" x14ac:dyDescent="0.25">
      <c r="A6" s="284" t="s">
        <v>552</v>
      </c>
      <c r="B6" s="284"/>
      <c r="C6" s="284"/>
      <c r="D6" s="284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6" x14ac:dyDescent="0.25">
      <c r="A7" s="285" t="s">
        <v>1</v>
      </c>
      <c r="B7" s="285"/>
      <c r="C7" s="285"/>
      <c r="D7" s="285"/>
      <c r="E7" s="285"/>
      <c r="F7" s="277" t="s">
        <v>2</v>
      </c>
      <c r="G7" s="277"/>
      <c r="H7" s="277"/>
      <c r="I7" s="277"/>
      <c r="J7" s="277"/>
      <c r="K7" s="280" t="s">
        <v>26</v>
      </c>
      <c r="L7" s="280"/>
      <c r="M7" s="280"/>
      <c r="N7" s="280"/>
    </row>
    <row r="8" spans="1:16" ht="14.45" x14ac:dyDescent="0.35">
      <c r="A8" s="286" t="s">
        <v>842</v>
      </c>
      <c r="B8" s="286"/>
      <c r="C8" s="286"/>
      <c r="D8" s="286"/>
      <c r="E8" s="286"/>
      <c r="F8" s="22" t="s">
        <v>3</v>
      </c>
      <c r="G8" s="277" t="s">
        <v>4</v>
      </c>
      <c r="H8" s="277"/>
      <c r="I8" s="277" t="s">
        <v>5</v>
      </c>
      <c r="J8" s="277"/>
      <c r="K8" s="286" t="s">
        <v>6</v>
      </c>
      <c r="L8" s="286"/>
      <c r="M8" s="286"/>
      <c r="N8" s="286"/>
    </row>
    <row r="9" spans="1:16" x14ac:dyDescent="0.25">
      <c r="A9" s="278" t="s">
        <v>7</v>
      </c>
      <c r="B9" s="278" t="s">
        <v>8</v>
      </c>
      <c r="C9" s="278" t="s">
        <v>9</v>
      </c>
      <c r="D9" s="287" t="s">
        <v>10</v>
      </c>
      <c r="E9" s="288"/>
      <c r="F9" s="278" t="s">
        <v>11</v>
      </c>
      <c r="G9" s="277" t="s">
        <v>12</v>
      </c>
      <c r="H9" s="277"/>
      <c r="I9" s="277"/>
      <c r="J9" s="277"/>
      <c r="K9" s="277"/>
      <c r="L9" s="277"/>
      <c r="M9" s="277"/>
      <c r="N9" s="277"/>
    </row>
    <row r="10" spans="1:16" x14ac:dyDescent="0.25">
      <c r="A10" s="278"/>
      <c r="B10" s="278"/>
      <c r="C10" s="278"/>
      <c r="D10" s="289"/>
      <c r="E10" s="290"/>
      <c r="F10" s="278"/>
      <c r="G10" s="278" t="s">
        <v>13</v>
      </c>
      <c r="H10" s="278"/>
      <c r="I10" s="278" t="s">
        <v>14</v>
      </c>
      <c r="J10" s="278"/>
      <c r="K10" s="279" t="s">
        <v>15</v>
      </c>
      <c r="L10" s="279"/>
      <c r="M10" s="277" t="s">
        <v>16</v>
      </c>
      <c r="N10" s="277"/>
    </row>
    <row r="11" spans="1:16" x14ac:dyDescent="0.25">
      <c r="A11" s="278"/>
      <c r="B11" s="278"/>
      <c r="C11" s="278"/>
      <c r="D11" s="23" t="s">
        <v>25</v>
      </c>
      <c r="E11" s="23" t="s">
        <v>8</v>
      </c>
      <c r="F11" s="278"/>
      <c r="G11" s="22" t="s">
        <v>17</v>
      </c>
      <c r="H11" s="23" t="s">
        <v>18</v>
      </c>
      <c r="I11" s="23" t="s">
        <v>17</v>
      </c>
      <c r="J11" s="23" t="s">
        <v>18</v>
      </c>
      <c r="K11" s="23" t="s">
        <v>17</v>
      </c>
      <c r="L11" s="23" t="s">
        <v>18</v>
      </c>
      <c r="M11" s="23" t="s">
        <v>17</v>
      </c>
      <c r="N11" s="23" t="s">
        <v>18</v>
      </c>
    </row>
    <row r="12" spans="1:16" x14ac:dyDescent="0.25">
      <c r="A12" s="50">
        <v>1</v>
      </c>
      <c r="B12" s="184" t="s">
        <v>662</v>
      </c>
      <c r="C12" s="106">
        <f>F12/D12</f>
        <v>218.75</v>
      </c>
      <c r="D12" s="178">
        <v>80</v>
      </c>
      <c r="E12" s="52" t="s">
        <v>481</v>
      </c>
      <c r="F12" s="185">
        <v>17500</v>
      </c>
      <c r="G12" s="52">
        <f>D12/2</f>
        <v>40</v>
      </c>
      <c r="H12" s="54">
        <f>G12*C12</f>
        <v>8750</v>
      </c>
      <c r="I12" s="52"/>
      <c r="J12" s="52"/>
      <c r="K12" s="52">
        <f>D12/2</f>
        <v>40</v>
      </c>
      <c r="L12" s="54">
        <f>K12*C12</f>
        <v>8750</v>
      </c>
      <c r="M12" s="52"/>
      <c r="N12" s="52"/>
      <c r="O12" s="209"/>
      <c r="P12" s="209"/>
    </row>
    <row r="13" spans="1:16" ht="23.25" x14ac:dyDescent="0.25">
      <c r="A13" s="50">
        <v>2</v>
      </c>
      <c r="B13" s="51" t="s">
        <v>663</v>
      </c>
      <c r="C13" s="106">
        <f t="shared" ref="C13:C76" si="0">F13/D13</f>
        <v>100</v>
      </c>
      <c r="D13" s="52">
        <v>500</v>
      </c>
      <c r="E13" s="52" t="s">
        <v>482</v>
      </c>
      <c r="F13" s="180">
        <v>50000</v>
      </c>
      <c r="G13" s="52">
        <f t="shared" ref="G13:G76" si="1">D13/2</f>
        <v>250</v>
      </c>
      <c r="H13" s="54">
        <f t="shared" ref="H13:H76" si="2">G13*C13</f>
        <v>25000</v>
      </c>
      <c r="I13" s="52"/>
      <c r="J13" s="52"/>
      <c r="K13" s="52">
        <f t="shared" ref="K13:K76" si="3">D13/2</f>
        <v>250</v>
      </c>
      <c r="L13" s="54">
        <f t="shared" ref="L13:L76" si="4">K13*C13</f>
        <v>25000</v>
      </c>
      <c r="M13" s="52"/>
      <c r="N13" s="52"/>
      <c r="O13" s="209"/>
      <c r="P13" s="209"/>
    </row>
    <row r="14" spans="1:16" x14ac:dyDescent="0.25">
      <c r="A14" s="50">
        <v>3</v>
      </c>
      <c r="B14" s="51" t="s">
        <v>404</v>
      </c>
      <c r="C14" s="106">
        <f t="shared" si="0"/>
        <v>260</v>
      </c>
      <c r="D14" s="52">
        <v>300</v>
      </c>
      <c r="E14" s="52" t="s">
        <v>84</v>
      </c>
      <c r="F14" s="180">
        <v>78000</v>
      </c>
      <c r="G14" s="52">
        <f t="shared" si="1"/>
        <v>150</v>
      </c>
      <c r="H14" s="54">
        <f t="shared" si="2"/>
        <v>39000</v>
      </c>
      <c r="I14" s="52"/>
      <c r="J14" s="52"/>
      <c r="K14" s="52">
        <f t="shared" si="3"/>
        <v>150</v>
      </c>
      <c r="L14" s="54">
        <f t="shared" si="4"/>
        <v>39000</v>
      </c>
      <c r="M14" s="52"/>
      <c r="N14" s="52"/>
      <c r="O14" s="209"/>
      <c r="P14" s="209"/>
    </row>
    <row r="15" spans="1:16" x14ac:dyDescent="0.25">
      <c r="A15" s="50">
        <v>4</v>
      </c>
      <c r="B15" s="51" t="s">
        <v>664</v>
      </c>
      <c r="C15" s="106">
        <f t="shared" si="0"/>
        <v>250</v>
      </c>
      <c r="D15" s="52">
        <v>300</v>
      </c>
      <c r="E15" s="52" t="s">
        <v>84</v>
      </c>
      <c r="F15" s="180">
        <v>75000</v>
      </c>
      <c r="G15" s="52">
        <f t="shared" si="1"/>
        <v>150</v>
      </c>
      <c r="H15" s="54">
        <f t="shared" si="2"/>
        <v>37500</v>
      </c>
      <c r="I15" s="52"/>
      <c r="J15" s="52"/>
      <c r="K15" s="52">
        <f t="shared" si="3"/>
        <v>150</v>
      </c>
      <c r="L15" s="54">
        <f t="shared" si="4"/>
        <v>37500</v>
      </c>
      <c r="M15" s="52"/>
      <c r="N15" s="52"/>
      <c r="O15" s="209"/>
      <c r="P15" s="209"/>
    </row>
    <row r="16" spans="1:16" x14ac:dyDescent="0.25">
      <c r="A16" s="50">
        <v>5</v>
      </c>
      <c r="B16" s="51" t="s">
        <v>665</v>
      </c>
      <c r="C16" s="106">
        <f t="shared" si="0"/>
        <v>37</v>
      </c>
      <c r="D16" s="52">
        <v>10</v>
      </c>
      <c r="E16" s="52" t="s">
        <v>483</v>
      </c>
      <c r="F16" s="180">
        <v>370</v>
      </c>
      <c r="G16" s="52">
        <f t="shared" si="1"/>
        <v>5</v>
      </c>
      <c r="H16" s="54">
        <f t="shared" si="2"/>
        <v>185</v>
      </c>
      <c r="I16" s="52"/>
      <c r="J16" s="52"/>
      <c r="K16" s="52">
        <f t="shared" si="3"/>
        <v>5</v>
      </c>
      <c r="L16" s="54">
        <f t="shared" si="4"/>
        <v>185</v>
      </c>
      <c r="M16" s="52"/>
      <c r="N16" s="52"/>
      <c r="O16" s="209"/>
      <c r="P16" s="209"/>
    </row>
    <row r="17" spans="1:16" x14ac:dyDescent="0.25">
      <c r="A17" s="50">
        <v>6</v>
      </c>
      <c r="B17" s="51" t="s">
        <v>666</v>
      </c>
      <c r="C17" s="106">
        <f t="shared" si="0"/>
        <v>35</v>
      </c>
      <c r="D17" s="52">
        <v>40</v>
      </c>
      <c r="E17" s="52" t="s">
        <v>80</v>
      </c>
      <c r="F17" s="180">
        <v>1400</v>
      </c>
      <c r="G17" s="52">
        <f t="shared" si="1"/>
        <v>20</v>
      </c>
      <c r="H17" s="54">
        <f t="shared" si="2"/>
        <v>700</v>
      </c>
      <c r="I17" s="52"/>
      <c r="J17" s="52"/>
      <c r="K17" s="52">
        <f t="shared" si="3"/>
        <v>20</v>
      </c>
      <c r="L17" s="54">
        <f t="shared" si="4"/>
        <v>700</v>
      </c>
      <c r="M17" s="52"/>
      <c r="N17" s="52"/>
      <c r="O17" s="209"/>
      <c r="P17" s="209"/>
    </row>
    <row r="18" spans="1:16" x14ac:dyDescent="0.25">
      <c r="A18" s="50">
        <v>7</v>
      </c>
      <c r="B18" s="51" t="s">
        <v>667</v>
      </c>
      <c r="C18" s="106">
        <f t="shared" si="0"/>
        <v>7</v>
      </c>
      <c r="D18" s="52">
        <v>350</v>
      </c>
      <c r="E18" s="52" t="s">
        <v>80</v>
      </c>
      <c r="F18" s="180">
        <v>2450</v>
      </c>
      <c r="G18" s="52">
        <f t="shared" si="1"/>
        <v>175</v>
      </c>
      <c r="H18" s="54">
        <f t="shared" si="2"/>
        <v>1225</v>
      </c>
      <c r="I18" s="52"/>
      <c r="J18" s="52"/>
      <c r="K18" s="52">
        <f t="shared" si="3"/>
        <v>175</v>
      </c>
      <c r="L18" s="54">
        <f t="shared" si="4"/>
        <v>1225</v>
      </c>
      <c r="M18" s="52"/>
      <c r="N18" s="52"/>
      <c r="O18" s="209"/>
      <c r="P18" s="209"/>
    </row>
    <row r="19" spans="1:16" x14ac:dyDescent="0.25">
      <c r="A19" s="50">
        <v>8</v>
      </c>
      <c r="B19" s="51" t="s">
        <v>668</v>
      </c>
      <c r="C19" s="106">
        <f t="shared" si="0"/>
        <v>6</v>
      </c>
      <c r="D19" s="52">
        <v>350</v>
      </c>
      <c r="E19" s="52" t="s">
        <v>80</v>
      </c>
      <c r="F19" s="180">
        <v>2100</v>
      </c>
      <c r="G19" s="52">
        <f t="shared" si="1"/>
        <v>175</v>
      </c>
      <c r="H19" s="54">
        <f t="shared" si="2"/>
        <v>1050</v>
      </c>
      <c r="I19" s="52"/>
      <c r="J19" s="52"/>
      <c r="K19" s="52">
        <f t="shared" si="3"/>
        <v>175</v>
      </c>
      <c r="L19" s="54">
        <f t="shared" si="4"/>
        <v>1050</v>
      </c>
      <c r="M19" s="52"/>
      <c r="N19" s="52"/>
      <c r="O19" s="209"/>
      <c r="P19" s="209"/>
    </row>
    <row r="20" spans="1:16" x14ac:dyDescent="0.25">
      <c r="A20" s="50">
        <v>9</v>
      </c>
      <c r="B20" s="51" t="s">
        <v>669</v>
      </c>
      <c r="C20" s="106">
        <f t="shared" si="0"/>
        <v>800</v>
      </c>
      <c r="D20" s="52">
        <v>3</v>
      </c>
      <c r="E20" s="52" t="s">
        <v>82</v>
      </c>
      <c r="F20" s="180">
        <v>2400</v>
      </c>
      <c r="G20" s="52">
        <v>3</v>
      </c>
      <c r="H20" s="54">
        <f t="shared" si="2"/>
        <v>2400</v>
      </c>
      <c r="I20" s="52"/>
      <c r="J20" s="52"/>
      <c r="K20" s="52"/>
      <c r="L20" s="54">
        <f t="shared" si="4"/>
        <v>0</v>
      </c>
      <c r="M20" s="52"/>
      <c r="N20" s="52"/>
      <c r="O20" s="209"/>
      <c r="P20" s="209"/>
    </row>
    <row r="21" spans="1:16" x14ac:dyDescent="0.25">
      <c r="A21" s="50">
        <v>10</v>
      </c>
      <c r="B21" s="51" t="s">
        <v>670</v>
      </c>
      <c r="C21" s="106">
        <f t="shared" si="0"/>
        <v>140</v>
      </c>
      <c r="D21" s="52">
        <v>20</v>
      </c>
      <c r="E21" s="52" t="s">
        <v>80</v>
      </c>
      <c r="F21" s="180">
        <v>2800</v>
      </c>
      <c r="G21" s="52">
        <f t="shared" si="1"/>
        <v>10</v>
      </c>
      <c r="H21" s="54">
        <f t="shared" si="2"/>
        <v>1400</v>
      </c>
      <c r="I21" s="52"/>
      <c r="J21" s="52"/>
      <c r="K21" s="52">
        <f t="shared" si="3"/>
        <v>10</v>
      </c>
      <c r="L21" s="54">
        <f t="shared" si="4"/>
        <v>1400</v>
      </c>
      <c r="M21" s="52"/>
      <c r="N21" s="52"/>
      <c r="O21" s="209"/>
      <c r="P21" s="209"/>
    </row>
    <row r="22" spans="1:16" x14ac:dyDescent="0.25">
      <c r="A22" s="50">
        <v>11</v>
      </c>
      <c r="B22" s="51" t="s">
        <v>671</v>
      </c>
      <c r="C22" s="106">
        <f t="shared" si="0"/>
        <v>40</v>
      </c>
      <c r="D22" s="52">
        <v>5</v>
      </c>
      <c r="E22" s="52" t="s">
        <v>80</v>
      </c>
      <c r="F22" s="180">
        <v>200</v>
      </c>
      <c r="G22" s="52">
        <v>5</v>
      </c>
      <c r="H22" s="54">
        <f t="shared" si="2"/>
        <v>200</v>
      </c>
      <c r="I22" s="52"/>
      <c r="J22" s="52"/>
      <c r="K22" s="52"/>
      <c r="L22" s="54">
        <f t="shared" si="4"/>
        <v>0</v>
      </c>
      <c r="M22" s="52"/>
      <c r="N22" s="52"/>
      <c r="O22" s="209"/>
      <c r="P22" s="209"/>
    </row>
    <row r="23" spans="1:16" x14ac:dyDescent="0.25">
      <c r="A23" s="50">
        <v>12</v>
      </c>
      <c r="B23" s="51" t="s">
        <v>672</v>
      </c>
      <c r="C23" s="106">
        <f t="shared" si="0"/>
        <v>25</v>
      </c>
      <c r="D23" s="52">
        <v>25</v>
      </c>
      <c r="E23" s="52" t="s">
        <v>484</v>
      </c>
      <c r="F23" s="180">
        <v>625</v>
      </c>
      <c r="G23" s="52">
        <v>15</v>
      </c>
      <c r="H23" s="54">
        <f t="shared" si="2"/>
        <v>375</v>
      </c>
      <c r="I23" s="52"/>
      <c r="J23" s="52"/>
      <c r="K23" s="52">
        <v>10</v>
      </c>
      <c r="L23" s="54">
        <f t="shared" si="4"/>
        <v>250</v>
      </c>
      <c r="M23" s="52"/>
      <c r="N23" s="52"/>
      <c r="O23" s="209"/>
      <c r="P23" s="209"/>
    </row>
    <row r="24" spans="1:16" x14ac:dyDescent="0.25">
      <c r="A24" s="50">
        <v>13</v>
      </c>
      <c r="B24" s="51" t="s">
        <v>673</v>
      </c>
      <c r="C24" s="106">
        <f t="shared" si="0"/>
        <v>60</v>
      </c>
      <c r="D24" s="52">
        <v>10</v>
      </c>
      <c r="E24" s="52" t="s">
        <v>80</v>
      </c>
      <c r="F24" s="180">
        <v>600</v>
      </c>
      <c r="G24" s="52">
        <f t="shared" si="1"/>
        <v>5</v>
      </c>
      <c r="H24" s="54">
        <f t="shared" si="2"/>
        <v>300</v>
      </c>
      <c r="I24" s="52"/>
      <c r="J24" s="52"/>
      <c r="K24" s="52">
        <f t="shared" si="3"/>
        <v>5</v>
      </c>
      <c r="L24" s="54">
        <f t="shared" si="4"/>
        <v>300</v>
      </c>
      <c r="M24" s="52"/>
      <c r="N24" s="52"/>
      <c r="O24" s="209"/>
      <c r="P24" s="209"/>
    </row>
    <row r="25" spans="1:16" x14ac:dyDescent="0.25">
      <c r="A25" s="50">
        <v>14</v>
      </c>
      <c r="B25" s="51" t="s">
        <v>674</v>
      </c>
      <c r="C25" s="106">
        <f t="shared" si="0"/>
        <v>29</v>
      </c>
      <c r="D25" s="52">
        <v>10</v>
      </c>
      <c r="E25" s="52" t="s">
        <v>80</v>
      </c>
      <c r="F25" s="180">
        <v>290</v>
      </c>
      <c r="G25" s="52">
        <f t="shared" si="1"/>
        <v>5</v>
      </c>
      <c r="H25" s="54">
        <f t="shared" si="2"/>
        <v>145</v>
      </c>
      <c r="I25" s="52"/>
      <c r="J25" s="52"/>
      <c r="K25" s="52">
        <f t="shared" si="3"/>
        <v>5</v>
      </c>
      <c r="L25" s="54">
        <f t="shared" si="4"/>
        <v>145</v>
      </c>
      <c r="M25" s="52"/>
      <c r="N25" s="52"/>
      <c r="O25" s="209"/>
      <c r="P25" s="209"/>
    </row>
    <row r="26" spans="1:16" x14ac:dyDescent="0.25">
      <c r="A26" s="50">
        <v>15</v>
      </c>
      <c r="B26" s="51" t="s">
        <v>675</v>
      </c>
      <c r="C26" s="106">
        <f t="shared" si="0"/>
        <v>1200</v>
      </c>
      <c r="D26" s="52">
        <v>2</v>
      </c>
      <c r="E26" s="52" t="s">
        <v>80</v>
      </c>
      <c r="F26" s="180">
        <v>2400</v>
      </c>
      <c r="G26" s="52">
        <v>2</v>
      </c>
      <c r="H26" s="54">
        <f t="shared" si="2"/>
        <v>2400</v>
      </c>
      <c r="I26" s="52"/>
      <c r="J26" s="52"/>
      <c r="K26" s="52"/>
      <c r="L26" s="54">
        <f t="shared" si="4"/>
        <v>0</v>
      </c>
      <c r="M26" s="52"/>
      <c r="N26" s="52"/>
      <c r="O26" s="209"/>
      <c r="P26" s="209"/>
    </row>
    <row r="27" spans="1:16" x14ac:dyDescent="0.25">
      <c r="A27" s="50">
        <v>16</v>
      </c>
      <c r="B27" s="51" t="s">
        <v>676</v>
      </c>
      <c r="C27" s="106">
        <f t="shared" si="0"/>
        <v>225</v>
      </c>
      <c r="D27" s="52">
        <v>2</v>
      </c>
      <c r="E27" s="52" t="s">
        <v>82</v>
      </c>
      <c r="F27" s="180">
        <v>450</v>
      </c>
      <c r="G27" s="52">
        <f t="shared" si="1"/>
        <v>1</v>
      </c>
      <c r="H27" s="54">
        <f t="shared" si="2"/>
        <v>225</v>
      </c>
      <c r="I27" s="52"/>
      <c r="J27" s="52"/>
      <c r="K27" s="52">
        <f t="shared" si="3"/>
        <v>1</v>
      </c>
      <c r="L27" s="54">
        <f t="shared" si="4"/>
        <v>225</v>
      </c>
      <c r="M27" s="52"/>
      <c r="N27" s="52"/>
      <c r="O27" s="209"/>
      <c r="P27" s="209"/>
    </row>
    <row r="28" spans="1:16" ht="23.25" x14ac:dyDescent="0.25">
      <c r="A28" s="50">
        <v>17</v>
      </c>
      <c r="B28" s="51" t="s">
        <v>677</v>
      </c>
      <c r="C28" s="106">
        <f t="shared" si="0"/>
        <v>90</v>
      </c>
      <c r="D28" s="52">
        <v>10</v>
      </c>
      <c r="E28" s="52" t="s">
        <v>82</v>
      </c>
      <c r="F28" s="180">
        <v>900</v>
      </c>
      <c r="G28" s="52">
        <f t="shared" si="1"/>
        <v>5</v>
      </c>
      <c r="H28" s="54">
        <f t="shared" si="2"/>
        <v>450</v>
      </c>
      <c r="I28" s="52"/>
      <c r="J28" s="52"/>
      <c r="K28" s="52">
        <f t="shared" si="3"/>
        <v>5</v>
      </c>
      <c r="L28" s="54">
        <f t="shared" si="4"/>
        <v>450</v>
      </c>
      <c r="M28" s="52"/>
      <c r="N28" s="52"/>
      <c r="O28" s="209"/>
      <c r="P28" s="209"/>
    </row>
    <row r="29" spans="1:16" x14ac:dyDescent="0.25">
      <c r="A29" s="50">
        <v>18</v>
      </c>
      <c r="B29" s="51" t="s">
        <v>678</v>
      </c>
      <c r="C29" s="106">
        <f t="shared" si="0"/>
        <v>8</v>
      </c>
      <c r="D29" s="52">
        <v>500</v>
      </c>
      <c r="E29" s="52" t="s">
        <v>80</v>
      </c>
      <c r="F29" s="180">
        <v>4000</v>
      </c>
      <c r="G29" s="52">
        <f t="shared" si="1"/>
        <v>250</v>
      </c>
      <c r="H29" s="54">
        <f t="shared" si="2"/>
        <v>2000</v>
      </c>
      <c r="I29" s="52"/>
      <c r="J29" s="52"/>
      <c r="K29" s="52">
        <f t="shared" si="3"/>
        <v>250</v>
      </c>
      <c r="L29" s="54">
        <f t="shared" si="4"/>
        <v>2000</v>
      </c>
      <c r="M29" s="52"/>
      <c r="N29" s="52"/>
      <c r="O29" s="209"/>
      <c r="P29" s="209"/>
    </row>
    <row r="30" spans="1:16" x14ac:dyDescent="0.25">
      <c r="A30" s="50">
        <v>19</v>
      </c>
      <c r="B30" s="51" t="s">
        <v>679</v>
      </c>
      <c r="C30" s="106">
        <f t="shared" si="0"/>
        <v>1750</v>
      </c>
      <c r="D30" s="52">
        <v>2</v>
      </c>
      <c r="E30" s="52" t="s">
        <v>80</v>
      </c>
      <c r="F30" s="180">
        <v>3500</v>
      </c>
      <c r="G30" s="52">
        <f t="shared" si="1"/>
        <v>1</v>
      </c>
      <c r="H30" s="54">
        <f t="shared" si="2"/>
        <v>1750</v>
      </c>
      <c r="I30" s="52"/>
      <c r="J30" s="52"/>
      <c r="K30" s="52">
        <f t="shared" si="3"/>
        <v>1</v>
      </c>
      <c r="L30" s="54">
        <f t="shared" si="4"/>
        <v>1750</v>
      </c>
      <c r="M30" s="52"/>
      <c r="N30" s="52"/>
      <c r="O30" s="209"/>
      <c r="P30" s="209"/>
    </row>
    <row r="31" spans="1:16" ht="23.25" x14ac:dyDescent="0.25">
      <c r="A31" s="50">
        <v>20</v>
      </c>
      <c r="B31" s="51" t="s">
        <v>680</v>
      </c>
      <c r="C31" s="106">
        <f t="shared" si="0"/>
        <v>120</v>
      </c>
      <c r="D31" s="52">
        <v>5</v>
      </c>
      <c r="E31" s="52" t="s">
        <v>481</v>
      </c>
      <c r="F31" s="180">
        <v>600</v>
      </c>
      <c r="G31" s="52">
        <v>5</v>
      </c>
      <c r="H31" s="54">
        <f t="shared" si="2"/>
        <v>600</v>
      </c>
      <c r="I31" s="52"/>
      <c r="J31" s="52"/>
      <c r="K31" s="52"/>
      <c r="L31" s="54">
        <f t="shared" si="4"/>
        <v>0</v>
      </c>
      <c r="M31" s="52"/>
      <c r="N31" s="52"/>
      <c r="O31" s="209"/>
      <c r="P31" s="209"/>
    </row>
    <row r="32" spans="1:16" x14ac:dyDescent="0.25">
      <c r="A32" s="50">
        <v>21</v>
      </c>
      <c r="B32" s="51" t="s">
        <v>308</v>
      </c>
      <c r="C32" s="106">
        <f t="shared" si="0"/>
        <v>7</v>
      </c>
      <c r="D32" s="52">
        <v>50</v>
      </c>
      <c r="E32" s="52" t="s">
        <v>80</v>
      </c>
      <c r="F32" s="180">
        <v>350</v>
      </c>
      <c r="G32" s="52">
        <f t="shared" si="1"/>
        <v>25</v>
      </c>
      <c r="H32" s="54">
        <f t="shared" si="2"/>
        <v>175</v>
      </c>
      <c r="I32" s="52"/>
      <c r="J32" s="52"/>
      <c r="K32" s="52">
        <f t="shared" si="3"/>
        <v>25</v>
      </c>
      <c r="L32" s="54">
        <f t="shared" si="4"/>
        <v>175</v>
      </c>
      <c r="M32" s="52"/>
      <c r="N32" s="52"/>
      <c r="O32" s="209"/>
      <c r="P32" s="209"/>
    </row>
    <row r="33" spans="1:16" x14ac:dyDescent="0.25">
      <c r="A33" s="50">
        <v>22</v>
      </c>
      <c r="B33" s="51" t="s">
        <v>681</v>
      </c>
      <c r="C33" s="106">
        <f t="shared" si="0"/>
        <v>7</v>
      </c>
      <c r="D33" s="52">
        <v>50</v>
      </c>
      <c r="E33" s="52" t="s">
        <v>80</v>
      </c>
      <c r="F33" s="180">
        <v>350</v>
      </c>
      <c r="G33" s="52">
        <f t="shared" si="1"/>
        <v>25</v>
      </c>
      <c r="H33" s="54">
        <f t="shared" si="2"/>
        <v>175</v>
      </c>
      <c r="I33" s="52"/>
      <c r="J33" s="52"/>
      <c r="K33" s="52">
        <f t="shared" si="3"/>
        <v>25</v>
      </c>
      <c r="L33" s="54">
        <f t="shared" si="4"/>
        <v>175</v>
      </c>
      <c r="M33" s="52"/>
      <c r="N33" s="52"/>
      <c r="O33" s="209"/>
      <c r="P33" s="209"/>
    </row>
    <row r="34" spans="1:16" x14ac:dyDescent="0.25">
      <c r="A34" s="50">
        <v>23</v>
      </c>
      <c r="B34" s="51" t="s">
        <v>682</v>
      </c>
      <c r="C34" s="106">
        <f t="shared" si="0"/>
        <v>35</v>
      </c>
      <c r="D34" s="52">
        <v>10</v>
      </c>
      <c r="E34" s="52" t="s">
        <v>80</v>
      </c>
      <c r="F34" s="180">
        <v>350</v>
      </c>
      <c r="G34" s="52">
        <f t="shared" si="1"/>
        <v>5</v>
      </c>
      <c r="H34" s="54">
        <f t="shared" si="2"/>
        <v>175</v>
      </c>
      <c r="I34" s="52"/>
      <c r="J34" s="52"/>
      <c r="K34" s="52">
        <f t="shared" si="3"/>
        <v>5</v>
      </c>
      <c r="L34" s="54">
        <f t="shared" si="4"/>
        <v>175</v>
      </c>
      <c r="M34" s="52"/>
      <c r="N34" s="52"/>
      <c r="O34" s="209"/>
      <c r="P34" s="209"/>
    </row>
    <row r="35" spans="1:16" x14ac:dyDescent="0.25">
      <c r="A35" s="50">
        <v>24</v>
      </c>
      <c r="B35" s="51" t="s">
        <v>683</v>
      </c>
      <c r="C35" s="106">
        <f t="shared" si="0"/>
        <v>100</v>
      </c>
      <c r="D35" s="52">
        <v>15</v>
      </c>
      <c r="E35" s="52" t="s">
        <v>481</v>
      </c>
      <c r="F35" s="180">
        <v>1500</v>
      </c>
      <c r="G35" s="52">
        <v>10</v>
      </c>
      <c r="H35" s="54">
        <f t="shared" si="2"/>
        <v>1000</v>
      </c>
      <c r="I35" s="52"/>
      <c r="J35" s="52"/>
      <c r="K35" s="52">
        <v>5</v>
      </c>
      <c r="L35" s="54">
        <f t="shared" si="4"/>
        <v>500</v>
      </c>
      <c r="M35" s="52"/>
      <c r="N35" s="52"/>
      <c r="O35" s="209"/>
      <c r="P35" s="209"/>
    </row>
    <row r="36" spans="1:16" ht="23.25" x14ac:dyDescent="0.25">
      <c r="A36" s="50">
        <v>25</v>
      </c>
      <c r="B36" s="51" t="s">
        <v>684</v>
      </c>
      <c r="C36" s="106">
        <f t="shared" si="0"/>
        <v>50</v>
      </c>
      <c r="D36" s="52">
        <v>3</v>
      </c>
      <c r="E36" s="52" t="s">
        <v>770</v>
      </c>
      <c r="F36" s="180">
        <v>150</v>
      </c>
      <c r="G36" s="52">
        <v>3</v>
      </c>
      <c r="H36" s="54">
        <f t="shared" si="2"/>
        <v>150</v>
      </c>
      <c r="I36" s="52"/>
      <c r="J36" s="52"/>
      <c r="K36" s="52"/>
      <c r="L36" s="54">
        <f t="shared" si="4"/>
        <v>0</v>
      </c>
      <c r="M36" s="52"/>
      <c r="N36" s="52"/>
      <c r="O36" s="209"/>
      <c r="P36" s="209"/>
    </row>
    <row r="37" spans="1:16" x14ac:dyDescent="0.25">
      <c r="A37" s="50">
        <v>26</v>
      </c>
      <c r="B37" s="51" t="s">
        <v>685</v>
      </c>
      <c r="C37" s="106">
        <f t="shared" si="0"/>
        <v>55</v>
      </c>
      <c r="D37" s="52">
        <v>25</v>
      </c>
      <c r="E37" s="52" t="s">
        <v>82</v>
      </c>
      <c r="F37" s="180">
        <v>1375</v>
      </c>
      <c r="G37" s="52">
        <v>15</v>
      </c>
      <c r="H37" s="54">
        <f t="shared" si="2"/>
        <v>825</v>
      </c>
      <c r="I37" s="52"/>
      <c r="J37" s="52"/>
      <c r="K37" s="52">
        <v>10</v>
      </c>
      <c r="L37" s="54">
        <f t="shared" si="4"/>
        <v>550</v>
      </c>
      <c r="M37" s="52"/>
      <c r="N37" s="52"/>
      <c r="O37" s="209"/>
      <c r="P37" s="209"/>
    </row>
    <row r="38" spans="1:16" x14ac:dyDescent="0.25">
      <c r="A38" s="50">
        <v>27</v>
      </c>
      <c r="B38" s="51" t="s">
        <v>686</v>
      </c>
      <c r="C38" s="106">
        <f t="shared" si="0"/>
        <v>90</v>
      </c>
      <c r="D38" s="52">
        <v>5</v>
      </c>
      <c r="E38" s="52" t="s">
        <v>82</v>
      </c>
      <c r="F38" s="180">
        <v>450</v>
      </c>
      <c r="G38" s="52">
        <v>5</v>
      </c>
      <c r="H38" s="54">
        <f t="shared" si="2"/>
        <v>450</v>
      </c>
      <c r="I38" s="52"/>
      <c r="J38" s="52"/>
      <c r="K38" s="52"/>
      <c r="L38" s="54">
        <f t="shared" si="4"/>
        <v>0</v>
      </c>
      <c r="M38" s="52"/>
      <c r="N38" s="52"/>
      <c r="O38" s="209"/>
      <c r="P38" s="209"/>
    </row>
    <row r="39" spans="1:16" x14ac:dyDescent="0.25">
      <c r="A39" s="50">
        <v>28</v>
      </c>
      <c r="B39" s="184" t="s">
        <v>420</v>
      </c>
      <c r="C39" s="106">
        <f t="shared" si="0"/>
        <v>90</v>
      </c>
      <c r="D39" s="178">
        <v>5</v>
      </c>
      <c r="E39" s="52" t="s">
        <v>82</v>
      </c>
      <c r="F39" s="185">
        <v>450</v>
      </c>
      <c r="G39" s="52">
        <v>5</v>
      </c>
      <c r="H39" s="54">
        <f t="shared" si="2"/>
        <v>450</v>
      </c>
      <c r="I39" s="52"/>
      <c r="J39" s="52"/>
      <c r="K39" s="52"/>
      <c r="L39" s="54">
        <f t="shared" si="4"/>
        <v>0</v>
      </c>
      <c r="M39" s="52"/>
      <c r="N39" s="52"/>
      <c r="O39" s="209"/>
      <c r="P39" s="209"/>
    </row>
    <row r="40" spans="1:16" x14ac:dyDescent="0.25">
      <c r="A40" s="50">
        <v>29</v>
      </c>
      <c r="B40" s="51" t="s">
        <v>687</v>
      </c>
      <c r="C40" s="106">
        <f t="shared" si="0"/>
        <v>25</v>
      </c>
      <c r="D40" s="52">
        <v>5</v>
      </c>
      <c r="E40" s="52" t="s">
        <v>80</v>
      </c>
      <c r="F40" s="180">
        <v>125</v>
      </c>
      <c r="G40" s="52">
        <v>5</v>
      </c>
      <c r="H40" s="54">
        <f t="shared" si="2"/>
        <v>125</v>
      </c>
      <c r="I40" s="52"/>
      <c r="J40" s="52"/>
      <c r="K40" s="52"/>
      <c r="L40" s="54">
        <f t="shared" si="4"/>
        <v>0</v>
      </c>
      <c r="M40" s="52"/>
      <c r="N40" s="52"/>
      <c r="O40" s="209"/>
      <c r="P40" s="209"/>
    </row>
    <row r="41" spans="1:16" x14ac:dyDescent="0.25">
      <c r="A41" s="50">
        <v>30</v>
      </c>
      <c r="B41" s="51" t="s">
        <v>421</v>
      </c>
      <c r="C41" s="106">
        <f t="shared" si="0"/>
        <v>60</v>
      </c>
      <c r="D41" s="52">
        <v>5</v>
      </c>
      <c r="E41" s="52" t="s">
        <v>80</v>
      </c>
      <c r="F41" s="180">
        <v>300</v>
      </c>
      <c r="G41" s="52">
        <v>5</v>
      </c>
      <c r="H41" s="54">
        <f t="shared" si="2"/>
        <v>300</v>
      </c>
      <c r="I41" s="52"/>
      <c r="J41" s="52"/>
      <c r="K41" s="52"/>
      <c r="L41" s="54">
        <f t="shared" si="4"/>
        <v>0</v>
      </c>
      <c r="M41" s="52"/>
      <c r="N41" s="52"/>
      <c r="O41" s="209"/>
      <c r="P41" s="209"/>
    </row>
    <row r="42" spans="1:16" x14ac:dyDescent="0.25">
      <c r="A42" s="50">
        <v>31</v>
      </c>
      <c r="B42" s="51" t="s">
        <v>688</v>
      </c>
      <c r="C42" s="106">
        <f t="shared" si="0"/>
        <v>55</v>
      </c>
      <c r="D42" s="52">
        <v>10</v>
      </c>
      <c r="E42" s="52" t="s">
        <v>80</v>
      </c>
      <c r="F42" s="180">
        <v>550</v>
      </c>
      <c r="G42" s="52">
        <f t="shared" si="1"/>
        <v>5</v>
      </c>
      <c r="H42" s="54">
        <f t="shared" si="2"/>
        <v>275</v>
      </c>
      <c r="I42" s="52"/>
      <c r="J42" s="52"/>
      <c r="K42" s="52">
        <f t="shared" si="3"/>
        <v>5</v>
      </c>
      <c r="L42" s="54">
        <f t="shared" si="4"/>
        <v>275</v>
      </c>
      <c r="M42" s="52"/>
      <c r="N42" s="52"/>
      <c r="O42" s="209"/>
      <c r="P42" s="209"/>
    </row>
    <row r="43" spans="1:16" x14ac:dyDescent="0.25">
      <c r="A43" s="50">
        <v>32</v>
      </c>
      <c r="B43" s="51" t="s">
        <v>689</v>
      </c>
      <c r="C43" s="106">
        <f t="shared" si="0"/>
        <v>55</v>
      </c>
      <c r="D43" s="52">
        <v>20</v>
      </c>
      <c r="E43" s="52" t="s">
        <v>80</v>
      </c>
      <c r="F43" s="180">
        <v>1100</v>
      </c>
      <c r="G43" s="52">
        <f t="shared" si="1"/>
        <v>10</v>
      </c>
      <c r="H43" s="54">
        <f t="shared" si="2"/>
        <v>550</v>
      </c>
      <c r="I43" s="52"/>
      <c r="J43" s="52"/>
      <c r="K43" s="52">
        <f t="shared" si="3"/>
        <v>10</v>
      </c>
      <c r="L43" s="54">
        <f t="shared" si="4"/>
        <v>550</v>
      </c>
      <c r="M43" s="52"/>
      <c r="N43" s="52"/>
      <c r="O43" s="209"/>
      <c r="P43" s="209"/>
    </row>
    <row r="44" spans="1:16" x14ac:dyDescent="0.25">
      <c r="A44" s="50">
        <v>33</v>
      </c>
      <c r="B44" s="51" t="s">
        <v>690</v>
      </c>
      <c r="C44" s="106">
        <f t="shared" si="0"/>
        <v>38</v>
      </c>
      <c r="D44" s="52">
        <v>20</v>
      </c>
      <c r="E44" s="52" t="s">
        <v>80</v>
      </c>
      <c r="F44" s="180">
        <v>760</v>
      </c>
      <c r="G44" s="52">
        <f t="shared" si="1"/>
        <v>10</v>
      </c>
      <c r="H44" s="54">
        <f t="shared" si="2"/>
        <v>380</v>
      </c>
      <c r="I44" s="52"/>
      <c r="J44" s="52"/>
      <c r="K44" s="52">
        <f t="shared" si="3"/>
        <v>10</v>
      </c>
      <c r="L44" s="54">
        <f t="shared" si="4"/>
        <v>380</v>
      </c>
      <c r="M44" s="52"/>
      <c r="N44" s="52"/>
      <c r="O44" s="209"/>
      <c r="P44" s="209"/>
    </row>
    <row r="45" spans="1:16" x14ac:dyDescent="0.25">
      <c r="A45" s="50">
        <v>34</v>
      </c>
      <c r="B45" s="51" t="s">
        <v>691</v>
      </c>
      <c r="C45" s="106">
        <f t="shared" si="0"/>
        <v>275</v>
      </c>
      <c r="D45" s="52">
        <v>6</v>
      </c>
      <c r="E45" s="52" t="s">
        <v>80</v>
      </c>
      <c r="F45" s="180">
        <v>1650</v>
      </c>
      <c r="G45" s="52">
        <f t="shared" si="1"/>
        <v>3</v>
      </c>
      <c r="H45" s="54">
        <f t="shared" si="2"/>
        <v>825</v>
      </c>
      <c r="I45" s="52"/>
      <c r="J45" s="52"/>
      <c r="K45" s="52">
        <f t="shared" si="3"/>
        <v>3</v>
      </c>
      <c r="L45" s="54">
        <f t="shared" si="4"/>
        <v>825</v>
      </c>
      <c r="M45" s="52"/>
      <c r="N45" s="52"/>
      <c r="O45" s="209"/>
      <c r="P45" s="209"/>
    </row>
    <row r="46" spans="1:16" x14ac:dyDescent="0.25">
      <c r="A46" s="50">
        <v>35</v>
      </c>
      <c r="B46" s="51" t="s">
        <v>692</v>
      </c>
      <c r="C46" s="106">
        <f t="shared" si="0"/>
        <v>220</v>
      </c>
      <c r="D46" s="52">
        <v>10</v>
      </c>
      <c r="E46" s="52" t="s">
        <v>483</v>
      </c>
      <c r="F46" s="180">
        <v>2200</v>
      </c>
      <c r="G46" s="52">
        <f t="shared" si="1"/>
        <v>5</v>
      </c>
      <c r="H46" s="54">
        <f t="shared" si="2"/>
        <v>1100</v>
      </c>
      <c r="I46" s="52"/>
      <c r="J46" s="52"/>
      <c r="K46" s="52">
        <f t="shared" si="3"/>
        <v>5</v>
      </c>
      <c r="L46" s="54">
        <f t="shared" si="4"/>
        <v>1100</v>
      </c>
      <c r="M46" s="52"/>
      <c r="N46" s="52"/>
      <c r="O46" s="209"/>
      <c r="P46" s="209"/>
    </row>
    <row r="47" spans="1:16" x14ac:dyDescent="0.25">
      <c r="A47" s="50">
        <v>36</v>
      </c>
      <c r="B47" s="51" t="s">
        <v>693</v>
      </c>
      <c r="C47" s="106">
        <f t="shared" si="0"/>
        <v>55</v>
      </c>
      <c r="D47" s="52">
        <v>5</v>
      </c>
      <c r="E47" s="52" t="s">
        <v>80</v>
      </c>
      <c r="F47" s="180">
        <v>275</v>
      </c>
      <c r="G47" s="52">
        <v>5</v>
      </c>
      <c r="H47" s="54">
        <f t="shared" si="2"/>
        <v>275</v>
      </c>
      <c r="I47" s="52"/>
      <c r="J47" s="52"/>
      <c r="K47" s="52"/>
      <c r="L47" s="54">
        <f t="shared" si="4"/>
        <v>0</v>
      </c>
      <c r="M47" s="52"/>
      <c r="N47" s="52"/>
      <c r="O47" s="209"/>
      <c r="P47" s="209"/>
    </row>
    <row r="48" spans="1:16" x14ac:dyDescent="0.25">
      <c r="A48" s="50">
        <v>37</v>
      </c>
      <c r="B48" s="51" t="s">
        <v>694</v>
      </c>
      <c r="C48" s="106">
        <f t="shared" si="0"/>
        <v>30</v>
      </c>
      <c r="D48" s="52">
        <v>2</v>
      </c>
      <c r="E48" s="52" t="s">
        <v>82</v>
      </c>
      <c r="F48" s="180">
        <v>60</v>
      </c>
      <c r="G48" s="52">
        <f t="shared" si="1"/>
        <v>1</v>
      </c>
      <c r="H48" s="54">
        <f t="shared" si="2"/>
        <v>30</v>
      </c>
      <c r="I48" s="52"/>
      <c r="J48" s="52"/>
      <c r="K48" s="52">
        <f t="shared" si="3"/>
        <v>1</v>
      </c>
      <c r="L48" s="54">
        <f t="shared" si="4"/>
        <v>30</v>
      </c>
      <c r="M48" s="52"/>
      <c r="N48" s="52"/>
      <c r="O48" s="209"/>
      <c r="P48" s="209"/>
    </row>
    <row r="49" spans="1:16" x14ac:dyDescent="0.25">
      <c r="A49" s="50">
        <v>38</v>
      </c>
      <c r="B49" s="51" t="s">
        <v>426</v>
      </c>
      <c r="C49" s="106">
        <f t="shared" si="0"/>
        <v>500</v>
      </c>
      <c r="D49" s="52">
        <v>3</v>
      </c>
      <c r="E49" s="52" t="s">
        <v>80</v>
      </c>
      <c r="F49" s="180">
        <v>1500</v>
      </c>
      <c r="G49" s="52">
        <v>3</v>
      </c>
      <c r="H49" s="54">
        <f t="shared" si="2"/>
        <v>1500</v>
      </c>
      <c r="I49" s="52"/>
      <c r="J49" s="52"/>
      <c r="K49" s="52"/>
      <c r="L49" s="54">
        <f t="shared" si="4"/>
        <v>0</v>
      </c>
      <c r="M49" s="52"/>
      <c r="N49" s="52"/>
      <c r="O49" s="209"/>
      <c r="P49" s="209"/>
    </row>
    <row r="50" spans="1:16" x14ac:dyDescent="0.25">
      <c r="A50" s="50">
        <v>39</v>
      </c>
      <c r="B50" s="51" t="s">
        <v>695</v>
      </c>
      <c r="C50" s="106">
        <f t="shared" si="0"/>
        <v>55</v>
      </c>
      <c r="D50" s="52">
        <v>50</v>
      </c>
      <c r="E50" s="52" t="s">
        <v>80</v>
      </c>
      <c r="F50" s="180">
        <v>2750</v>
      </c>
      <c r="G50" s="52">
        <f t="shared" si="1"/>
        <v>25</v>
      </c>
      <c r="H50" s="54">
        <f t="shared" si="2"/>
        <v>1375</v>
      </c>
      <c r="I50" s="52"/>
      <c r="J50" s="52"/>
      <c r="K50" s="52">
        <f t="shared" si="3"/>
        <v>25</v>
      </c>
      <c r="L50" s="54">
        <f t="shared" si="4"/>
        <v>1375</v>
      </c>
      <c r="M50" s="52"/>
      <c r="N50" s="52"/>
      <c r="O50" s="209"/>
      <c r="P50" s="209"/>
    </row>
    <row r="51" spans="1:16" x14ac:dyDescent="0.25">
      <c r="A51" s="50">
        <v>40</v>
      </c>
      <c r="B51" s="51" t="s">
        <v>696</v>
      </c>
      <c r="C51" s="106">
        <f t="shared" si="0"/>
        <v>45</v>
      </c>
      <c r="D51" s="52">
        <v>75</v>
      </c>
      <c r="E51" s="52" t="s">
        <v>80</v>
      </c>
      <c r="F51" s="180">
        <v>3375</v>
      </c>
      <c r="G51" s="52">
        <v>40</v>
      </c>
      <c r="H51" s="54">
        <f t="shared" si="2"/>
        <v>1800</v>
      </c>
      <c r="I51" s="52"/>
      <c r="J51" s="52"/>
      <c r="K51" s="52">
        <v>35</v>
      </c>
      <c r="L51" s="54">
        <f t="shared" si="4"/>
        <v>1575</v>
      </c>
      <c r="M51" s="52"/>
      <c r="N51" s="52"/>
      <c r="O51" s="209"/>
      <c r="P51" s="209"/>
    </row>
    <row r="52" spans="1:16" x14ac:dyDescent="0.25">
      <c r="A52" s="50">
        <v>41</v>
      </c>
      <c r="B52" s="51" t="s">
        <v>697</v>
      </c>
      <c r="C52" s="106">
        <f t="shared" si="0"/>
        <v>85</v>
      </c>
      <c r="D52" s="52">
        <v>75</v>
      </c>
      <c r="E52" s="52" t="s">
        <v>80</v>
      </c>
      <c r="F52" s="180">
        <v>6375</v>
      </c>
      <c r="G52" s="52">
        <v>40</v>
      </c>
      <c r="H52" s="54">
        <f t="shared" si="2"/>
        <v>3400</v>
      </c>
      <c r="I52" s="52"/>
      <c r="J52" s="52"/>
      <c r="K52" s="52">
        <v>35</v>
      </c>
      <c r="L52" s="54">
        <f t="shared" si="4"/>
        <v>2975</v>
      </c>
      <c r="M52" s="52"/>
      <c r="N52" s="52"/>
      <c r="O52" s="209"/>
      <c r="P52" s="209"/>
    </row>
    <row r="53" spans="1:16" x14ac:dyDescent="0.25">
      <c r="A53" s="50">
        <v>42</v>
      </c>
      <c r="B53" s="51" t="s">
        <v>244</v>
      </c>
      <c r="C53" s="106">
        <f t="shared" si="0"/>
        <v>25</v>
      </c>
      <c r="D53" s="52">
        <v>10</v>
      </c>
      <c r="E53" s="52" t="s">
        <v>80</v>
      </c>
      <c r="F53" s="180">
        <v>250</v>
      </c>
      <c r="G53" s="52">
        <f t="shared" si="1"/>
        <v>5</v>
      </c>
      <c r="H53" s="54">
        <f t="shared" si="2"/>
        <v>125</v>
      </c>
      <c r="I53" s="52"/>
      <c r="J53" s="52"/>
      <c r="K53" s="52">
        <f t="shared" si="3"/>
        <v>5</v>
      </c>
      <c r="L53" s="54">
        <f t="shared" si="4"/>
        <v>125</v>
      </c>
      <c r="M53" s="52"/>
      <c r="N53" s="52"/>
      <c r="O53" s="209"/>
      <c r="P53" s="209"/>
    </row>
    <row r="54" spans="1:16" x14ac:dyDescent="0.25">
      <c r="A54" s="50">
        <v>43</v>
      </c>
      <c r="B54" s="51" t="s">
        <v>428</v>
      </c>
      <c r="C54" s="106">
        <f t="shared" si="0"/>
        <v>70</v>
      </c>
      <c r="D54" s="52">
        <v>10</v>
      </c>
      <c r="E54" s="52" t="s">
        <v>80</v>
      </c>
      <c r="F54" s="180">
        <v>700</v>
      </c>
      <c r="G54" s="52">
        <f t="shared" si="1"/>
        <v>5</v>
      </c>
      <c r="H54" s="54">
        <f t="shared" si="2"/>
        <v>350</v>
      </c>
      <c r="I54" s="52"/>
      <c r="J54" s="52"/>
      <c r="K54" s="52">
        <f t="shared" si="3"/>
        <v>5</v>
      </c>
      <c r="L54" s="54">
        <f t="shared" si="4"/>
        <v>350</v>
      </c>
      <c r="M54" s="52"/>
      <c r="N54" s="52"/>
      <c r="O54" s="209"/>
      <c r="P54" s="209"/>
    </row>
    <row r="55" spans="1:16" x14ac:dyDescent="0.25">
      <c r="A55" s="50">
        <v>44</v>
      </c>
      <c r="B55" s="51" t="s">
        <v>278</v>
      </c>
      <c r="C55" s="106">
        <f t="shared" si="0"/>
        <v>30</v>
      </c>
      <c r="D55" s="52">
        <v>10</v>
      </c>
      <c r="E55" s="52" t="s">
        <v>80</v>
      </c>
      <c r="F55" s="180">
        <v>300</v>
      </c>
      <c r="G55" s="52">
        <f t="shared" si="1"/>
        <v>5</v>
      </c>
      <c r="H55" s="54">
        <f t="shared" si="2"/>
        <v>150</v>
      </c>
      <c r="I55" s="52"/>
      <c r="J55" s="52"/>
      <c r="K55" s="52">
        <f t="shared" si="3"/>
        <v>5</v>
      </c>
      <c r="L55" s="54">
        <f t="shared" si="4"/>
        <v>150</v>
      </c>
      <c r="M55" s="52"/>
      <c r="N55" s="52"/>
      <c r="O55" s="209"/>
      <c r="P55" s="209"/>
    </row>
    <row r="56" spans="1:16" x14ac:dyDescent="0.25">
      <c r="A56" s="50">
        <v>45</v>
      </c>
      <c r="B56" s="51" t="s">
        <v>698</v>
      </c>
      <c r="C56" s="106">
        <f t="shared" si="0"/>
        <v>800</v>
      </c>
      <c r="D56" s="52">
        <v>10</v>
      </c>
      <c r="E56" s="52" t="s">
        <v>82</v>
      </c>
      <c r="F56" s="180">
        <v>8000</v>
      </c>
      <c r="G56" s="52">
        <f t="shared" si="1"/>
        <v>5</v>
      </c>
      <c r="H56" s="54">
        <f t="shared" si="2"/>
        <v>4000</v>
      </c>
      <c r="I56" s="52"/>
      <c r="J56" s="52"/>
      <c r="K56" s="52">
        <f t="shared" si="3"/>
        <v>5</v>
      </c>
      <c r="L56" s="54">
        <f t="shared" si="4"/>
        <v>4000</v>
      </c>
      <c r="M56" s="52"/>
      <c r="N56" s="52"/>
      <c r="O56" s="209"/>
      <c r="P56" s="209"/>
    </row>
    <row r="57" spans="1:16" x14ac:dyDescent="0.25">
      <c r="A57" s="50">
        <v>46</v>
      </c>
      <c r="B57" s="51" t="s">
        <v>699</v>
      </c>
      <c r="C57" s="106">
        <f t="shared" si="0"/>
        <v>800</v>
      </c>
      <c r="D57" s="52">
        <v>5</v>
      </c>
      <c r="E57" s="52" t="s">
        <v>82</v>
      </c>
      <c r="F57" s="180">
        <v>4000</v>
      </c>
      <c r="G57" s="52">
        <v>5</v>
      </c>
      <c r="H57" s="54">
        <f t="shared" si="2"/>
        <v>4000</v>
      </c>
      <c r="I57" s="52"/>
      <c r="J57" s="52"/>
      <c r="K57" s="52"/>
      <c r="L57" s="54">
        <f t="shared" si="4"/>
        <v>0</v>
      </c>
      <c r="M57" s="52"/>
      <c r="N57" s="52"/>
      <c r="O57" s="209"/>
      <c r="P57" s="209"/>
    </row>
    <row r="58" spans="1:16" x14ac:dyDescent="0.25">
      <c r="A58" s="50">
        <v>47</v>
      </c>
      <c r="B58" s="51" t="s">
        <v>700</v>
      </c>
      <c r="C58" s="106">
        <f t="shared" si="0"/>
        <v>125</v>
      </c>
      <c r="D58" s="52">
        <v>5</v>
      </c>
      <c r="E58" s="52" t="s">
        <v>80</v>
      </c>
      <c r="F58" s="180">
        <v>625</v>
      </c>
      <c r="G58" s="52">
        <v>5</v>
      </c>
      <c r="H58" s="54">
        <f t="shared" si="2"/>
        <v>625</v>
      </c>
      <c r="I58" s="52"/>
      <c r="J58" s="52"/>
      <c r="K58" s="52"/>
      <c r="L58" s="54">
        <f t="shared" si="4"/>
        <v>0</v>
      </c>
      <c r="M58" s="52"/>
      <c r="N58" s="52"/>
      <c r="O58" s="209"/>
      <c r="P58" s="209"/>
    </row>
    <row r="59" spans="1:16" x14ac:dyDescent="0.25">
      <c r="A59" s="50">
        <v>48</v>
      </c>
      <c r="B59" s="51" t="s">
        <v>248</v>
      </c>
      <c r="C59" s="106">
        <f t="shared" si="0"/>
        <v>160</v>
      </c>
      <c r="D59" s="52">
        <v>3</v>
      </c>
      <c r="E59" s="52" t="s">
        <v>482</v>
      </c>
      <c r="F59" s="180">
        <v>480</v>
      </c>
      <c r="G59" s="52">
        <v>3</v>
      </c>
      <c r="H59" s="54">
        <f t="shared" si="2"/>
        <v>480</v>
      </c>
      <c r="I59" s="52"/>
      <c r="J59" s="52"/>
      <c r="K59" s="52"/>
      <c r="L59" s="54">
        <f t="shared" si="4"/>
        <v>0</v>
      </c>
      <c r="M59" s="52"/>
      <c r="N59" s="52"/>
      <c r="O59" s="209"/>
      <c r="P59" s="209"/>
    </row>
    <row r="60" spans="1:16" x14ac:dyDescent="0.25">
      <c r="A60" s="50">
        <v>49</v>
      </c>
      <c r="B60" s="51" t="s">
        <v>431</v>
      </c>
      <c r="C60" s="106">
        <f t="shared" si="0"/>
        <v>30</v>
      </c>
      <c r="D60" s="52">
        <v>5</v>
      </c>
      <c r="E60" s="52" t="s">
        <v>80</v>
      </c>
      <c r="F60" s="180">
        <v>150</v>
      </c>
      <c r="G60" s="52">
        <v>5</v>
      </c>
      <c r="H60" s="54">
        <f t="shared" si="2"/>
        <v>150</v>
      </c>
      <c r="I60" s="52"/>
      <c r="J60" s="52"/>
      <c r="K60" s="52"/>
      <c r="L60" s="54">
        <f t="shared" si="4"/>
        <v>0</v>
      </c>
      <c r="M60" s="52"/>
      <c r="N60" s="52"/>
      <c r="O60" s="209"/>
      <c r="P60" s="209"/>
    </row>
    <row r="61" spans="1:16" x14ac:dyDescent="0.25">
      <c r="A61" s="50">
        <v>50</v>
      </c>
      <c r="B61" s="51" t="s">
        <v>701</v>
      </c>
      <c r="C61" s="106">
        <f t="shared" si="0"/>
        <v>40</v>
      </c>
      <c r="D61" s="52">
        <v>5</v>
      </c>
      <c r="E61" s="52" t="s">
        <v>80</v>
      </c>
      <c r="F61" s="180">
        <v>200</v>
      </c>
      <c r="G61" s="52">
        <v>5</v>
      </c>
      <c r="H61" s="54">
        <f t="shared" si="2"/>
        <v>200</v>
      </c>
      <c r="I61" s="52"/>
      <c r="J61" s="52"/>
      <c r="K61" s="52"/>
      <c r="L61" s="54">
        <f t="shared" si="4"/>
        <v>0</v>
      </c>
      <c r="M61" s="52"/>
      <c r="N61" s="52"/>
      <c r="O61" s="209"/>
      <c r="P61" s="209"/>
    </row>
    <row r="62" spans="1:16" ht="23.25" x14ac:dyDescent="0.25">
      <c r="A62" s="50">
        <v>51</v>
      </c>
      <c r="B62" s="51" t="s">
        <v>702</v>
      </c>
      <c r="C62" s="106">
        <f t="shared" si="0"/>
        <v>350</v>
      </c>
      <c r="D62" s="52">
        <v>20</v>
      </c>
      <c r="E62" s="52" t="s">
        <v>481</v>
      </c>
      <c r="F62" s="180">
        <v>7000</v>
      </c>
      <c r="G62" s="52">
        <f t="shared" si="1"/>
        <v>10</v>
      </c>
      <c r="H62" s="54">
        <f t="shared" si="2"/>
        <v>3500</v>
      </c>
      <c r="I62" s="52"/>
      <c r="J62" s="52"/>
      <c r="K62" s="52">
        <f t="shared" si="3"/>
        <v>10</v>
      </c>
      <c r="L62" s="54">
        <f t="shared" si="4"/>
        <v>3500</v>
      </c>
      <c r="M62" s="52"/>
      <c r="N62" s="52"/>
      <c r="O62" s="209"/>
      <c r="P62" s="209"/>
    </row>
    <row r="63" spans="1:16" x14ac:dyDescent="0.25">
      <c r="A63" s="50">
        <v>52</v>
      </c>
      <c r="B63" s="51" t="s">
        <v>433</v>
      </c>
      <c r="C63" s="106">
        <f t="shared" si="0"/>
        <v>110</v>
      </c>
      <c r="D63" s="52">
        <v>100</v>
      </c>
      <c r="E63" s="52" t="s">
        <v>483</v>
      </c>
      <c r="F63" s="180">
        <v>11000</v>
      </c>
      <c r="G63" s="52">
        <f t="shared" si="1"/>
        <v>50</v>
      </c>
      <c r="H63" s="54">
        <f t="shared" si="2"/>
        <v>5500</v>
      </c>
      <c r="I63" s="52"/>
      <c r="J63" s="52"/>
      <c r="K63" s="52">
        <f t="shared" si="3"/>
        <v>50</v>
      </c>
      <c r="L63" s="54">
        <f t="shared" si="4"/>
        <v>5500</v>
      </c>
      <c r="M63" s="52"/>
      <c r="N63" s="52"/>
      <c r="O63" s="209"/>
      <c r="P63" s="209"/>
    </row>
    <row r="64" spans="1:16" x14ac:dyDescent="0.25">
      <c r="A64" s="50">
        <v>53</v>
      </c>
      <c r="B64" s="51" t="s">
        <v>703</v>
      </c>
      <c r="C64" s="106">
        <f t="shared" si="0"/>
        <v>255</v>
      </c>
      <c r="D64" s="52">
        <v>30</v>
      </c>
      <c r="E64" s="52" t="s">
        <v>482</v>
      </c>
      <c r="F64" s="180">
        <v>7650</v>
      </c>
      <c r="G64" s="52">
        <f t="shared" si="1"/>
        <v>15</v>
      </c>
      <c r="H64" s="54">
        <f t="shared" si="2"/>
        <v>3825</v>
      </c>
      <c r="I64" s="52"/>
      <c r="J64" s="52"/>
      <c r="K64" s="52">
        <f t="shared" si="3"/>
        <v>15</v>
      </c>
      <c r="L64" s="54">
        <f t="shared" si="4"/>
        <v>3825</v>
      </c>
      <c r="M64" s="52"/>
      <c r="N64" s="52"/>
      <c r="O64" s="209"/>
      <c r="P64" s="209"/>
    </row>
    <row r="65" spans="1:16" x14ac:dyDescent="0.25">
      <c r="A65" s="50">
        <v>54</v>
      </c>
      <c r="B65" s="51" t="s">
        <v>704</v>
      </c>
      <c r="C65" s="106">
        <f t="shared" si="0"/>
        <v>260</v>
      </c>
      <c r="D65" s="52">
        <v>80</v>
      </c>
      <c r="E65" s="52" t="s">
        <v>482</v>
      </c>
      <c r="F65" s="180">
        <v>20800</v>
      </c>
      <c r="G65" s="52">
        <f t="shared" si="1"/>
        <v>40</v>
      </c>
      <c r="H65" s="54">
        <f t="shared" si="2"/>
        <v>10400</v>
      </c>
      <c r="I65" s="52"/>
      <c r="J65" s="52"/>
      <c r="K65" s="52">
        <f t="shared" si="3"/>
        <v>40</v>
      </c>
      <c r="L65" s="54">
        <f t="shared" si="4"/>
        <v>10400</v>
      </c>
      <c r="M65" s="52"/>
      <c r="N65" s="52"/>
      <c r="O65" s="209"/>
      <c r="P65" s="209"/>
    </row>
    <row r="66" spans="1:16" x14ac:dyDescent="0.25">
      <c r="A66" s="50">
        <v>55</v>
      </c>
      <c r="B66" s="51" t="s">
        <v>705</v>
      </c>
      <c r="C66" s="106">
        <f t="shared" si="0"/>
        <v>35</v>
      </c>
      <c r="D66" s="52">
        <v>30</v>
      </c>
      <c r="E66" s="52" t="s">
        <v>80</v>
      </c>
      <c r="F66" s="180">
        <v>1050</v>
      </c>
      <c r="G66" s="52">
        <f t="shared" si="1"/>
        <v>15</v>
      </c>
      <c r="H66" s="54">
        <f t="shared" si="2"/>
        <v>525</v>
      </c>
      <c r="I66" s="52"/>
      <c r="J66" s="52"/>
      <c r="K66" s="52">
        <f t="shared" si="3"/>
        <v>15</v>
      </c>
      <c r="L66" s="54">
        <f t="shared" si="4"/>
        <v>525</v>
      </c>
      <c r="M66" s="52"/>
      <c r="N66" s="52"/>
      <c r="O66" s="209"/>
      <c r="P66" s="209"/>
    </row>
    <row r="67" spans="1:16" x14ac:dyDescent="0.25">
      <c r="A67" s="50">
        <v>56</v>
      </c>
      <c r="B67" s="51" t="s">
        <v>706</v>
      </c>
      <c r="C67" s="106">
        <f t="shared" si="0"/>
        <v>280</v>
      </c>
      <c r="D67" s="52">
        <v>10</v>
      </c>
      <c r="E67" s="52" t="s">
        <v>80</v>
      </c>
      <c r="F67" s="180">
        <v>2800</v>
      </c>
      <c r="G67" s="52">
        <f t="shared" si="1"/>
        <v>5</v>
      </c>
      <c r="H67" s="54">
        <f t="shared" si="2"/>
        <v>1400</v>
      </c>
      <c r="I67" s="52"/>
      <c r="J67" s="52"/>
      <c r="K67" s="52">
        <f t="shared" si="3"/>
        <v>5</v>
      </c>
      <c r="L67" s="54">
        <f t="shared" si="4"/>
        <v>1400</v>
      </c>
      <c r="M67" s="52"/>
      <c r="N67" s="52"/>
      <c r="O67" s="209"/>
      <c r="P67" s="209"/>
    </row>
    <row r="68" spans="1:16" x14ac:dyDescent="0.25">
      <c r="A68" s="50">
        <v>57</v>
      </c>
      <c r="B68" s="51" t="s">
        <v>707</v>
      </c>
      <c r="C68" s="106">
        <f t="shared" si="0"/>
        <v>155</v>
      </c>
      <c r="D68" s="52">
        <v>15</v>
      </c>
      <c r="E68" s="52" t="s">
        <v>83</v>
      </c>
      <c r="F68" s="180">
        <v>2325</v>
      </c>
      <c r="G68" s="52">
        <v>15</v>
      </c>
      <c r="H68" s="54">
        <f t="shared" si="2"/>
        <v>2325</v>
      </c>
      <c r="I68" s="52"/>
      <c r="J68" s="52"/>
      <c r="K68" s="52"/>
      <c r="L68" s="54">
        <f t="shared" si="4"/>
        <v>0</v>
      </c>
      <c r="M68" s="52"/>
      <c r="N68" s="52"/>
      <c r="O68" s="209"/>
      <c r="P68" s="209"/>
    </row>
    <row r="69" spans="1:16" x14ac:dyDescent="0.25">
      <c r="A69" s="50">
        <v>58</v>
      </c>
      <c r="B69" s="51" t="s">
        <v>708</v>
      </c>
      <c r="C69" s="106">
        <f t="shared" si="0"/>
        <v>220</v>
      </c>
      <c r="D69" s="52">
        <v>60</v>
      </c>
      <c r="E69" s="52" t="s">
        <v>483</v>
      </c>
      <c r="F69" s="180">
        <v>13200</v>
      </c>
      <c r="G69" s="52">
        <f t="shared" si="1"/>
        <v>30</v>
      </c>
      <c r="H69" s="54">
        <f t="shared" si="2"/>
        <v>6600</v>
      </c>
      <c r="I69" s="52"/>
      <c r="J69" s="52"/>
      <c r="K69" s="52">
        <f t="shared" si="3"/>
        <v>30</v>
      </c>
      <c r="L69" s="54">
        <f t="shared" si="4"/>
        <v>6600</v>
      </c>
      <c r="M69" s="52"/>
      <c r="N69" s="52"/>
      <c r="O69" s="209"/>
      <c r="P69" s="209"/>
    </row>
    <row r="70" spans="1:16" x14ac:dyDescent="0.25">
      <c r="A70" s="50">
        <v>59</v>
      </c>
      <c r="B70" s="51" t="s">
        <v>709</v>
      </c>
      <c r="C70" s="106">
        <f t="shared" si="0"/>
        <v>190</v>
      </c>
      <c r="D70" s="52">
        <v>35</v>
      </c>
      <c r="E70" s="52" t="s">
        <v>482</v>
      </c>
      <c r="F70" s="180">
        <v>6650</v>
      </c>
      <c r="G70" s="52">
        <v>20</v>
      </c>
      <c r="H70" s="54">
        <f t="shared" si="2"/>
        <v>3800</v>
      </c>
      <c r="I70" s="52"/>
      <c r="J70" s="52"/>
      <c r="K70" s="52">
        <v>15</v>
      </c>
      <c r="L70" s="54">
        <f t="shared" si="4"/>
        <v>2850</v>
      </c>
      <c r="M70" s="52"/>
      <c r="N70" s="52"/>
      <c r="O70" s="209"/>
      <c r="P70" s="209"/>
    </row>
    <row r="71" spans="1:16" x14ac:dyDescent="0.25">
      <c r="A71" s="50">
        <v>60</v>
      </c>
      <c r="B71" s="51" t="s">
        <v>710</v>
      </c>
      <c r="C71" s="106">
        <f t="shared" si="0"/>
        <v>215</v>
      </c>
      <c r="D71" s="52">
        <v>40</v>
      </c>
      <c r="E71" s="52" t="s">
        <v>482</v>
      </c>
      <c r="F71" s="180">
        <v>8600</v>
      </c>
      <c r="G71" s="52">
        <f t="shared" si="1"/>
        <v>20</v>
      </c>
      <c r="H71" s="54">
        <f t="shared" si="2"/>
        <v>4300</v>
      </c>
      <c r="I71" s="52"/>
      <c r="J71" s="52"/>
      <c r="K71" s="52">
        <f t="shared" si="3"/>
        <v>20</v>
      </c>
      <c r="L71" s="54">
        <f t="shared" si="4"/>
        <v>4300</v>
      </c>
      <c r="M71" s="52"/>
      <c r="N71" s="52"/>
      <c r="O71" s="209"/>
      <c r="P71" s="209"/>
    </row>
    <row r="72" spans="1:16" x14ac:dyDescent="0.25">
      <c r="A72" s="50">
        <v>61</v>
      </c>
      <c r="B72" s="184" t="s">
        <v>439</v>
      </c>
      <c r="C72" s="106">
        <f t="shared" si="0"/>
        <v>110</v>
      </c>
      <c r="D72" s="178">
        <v>150</v>
      </c>
      <c r="E72" s="52" t="s">
        <v>771</v>
      </c>
      <c r="F72" s="185">
        <v>16500</v>
      </c>
      <c r="G72" s="52">
        <f t="shared" si="1"/>
        <v>75</v>
      </c>
      <c r="H72" s="54">
        <f t="shared" si="2"/>
        <v>8250</v>
      </c>
      <c r="I72" s="52"/>
      <c r="J72" s="52"/>
      <c r="K72" s="52">
        <f t="shared" si="3"/>
        <v>75</v>
      </c>
      <c r="L72" s="54">
        <f t="shared" si="4"/>
        <v>8250</v>
      </c>
      <c r="M72" s="52"/>
      <c r="N72" s="52"/>
      <c r="O72" s="209"/>
      <c r="P72" s="209"/>
    </row>
    <row r="73" spans="1:16" x14ac:dyDescent="0.25">
      <c r="A73" s="50">
        <v>62</v>
      </c>
      <c r="B73" s="51" t="s">
        <v>269</v>
      </c>
      <c r="C73" s="106">
        <f t="shared" si="0"/>
        <v>130</v>
      </c>
      <c r="D73" s="52">
        <v>150</v>
      </c>
      <c r="E73" s="52" t="s">
        <v>483</v>
      </c>
      <c r="F73" s="180">
        <v>19500</v>
      </c>
      <c r="G73" s="52">
        <f t="shared" si="1"/>
        <v>75</v>
      </c>
      <c r="H73" s="54">
        <f t="shared" si="2"/>
        <v>9750</v>
      </c>
      <c r="I73" s="52"/>
      <c r="J73" s="52"/>
      <c r="K73" s="52">
        <f t="shared" si="3"/>
        <v>75</v>
      </c>
      <c r="L73" s="54">
        <f t="shared" si="4"/>
        <v>9750</v>
      </c>
      <c r="M73" s="52"/>
      <c r="N73" s="52"/>
      <c r="O73" s="209"/>
      <c r="P73" s="209"/>
    </row>
    <row r="74" spans="1:16" x14ac:dyDescent="0.25">
      <c r="A74" s="50">
        <v>63</v>
      </c>
      <c r="B74" s="51" t="s">
        <v>711</v>
      </c>
      <c r="C74" s="106">
        <f t="shared" si="0"/>
        <v>75</v>
      </c>
      <c r="D74" s="52">
        <v>150</v>
      </c>
      <c r="E74" s="52" t="s">
        <v>483</v>
      </c>
      <c r="F74" s="180">
        <v>11250</v>
      </c>
      <c r="G74" s="52">
        <f t="shared" si="1"/>
        <v>75</v>
      </c>
      <c r="H74" s="54">
        <f t="shared" si="2"/>
        <v>5625</v>
      </c>
      <c r="I74" s="52"/>
      <c r="J74" s="52"/>
      <c r="K74" s="52">
        <f t="shared" si="3"/>
        <v>75</v>
      </c>
      <c r="L74" s="54">
        <f t="shared" si="4"/>
        <v>5625</v>
      </c>
      <c r="M74" s="52"/>
      <c r="N74" s="52"/>
      <c r="O74" s="209"/>
      <c r="P74" s="209"/>
    </row>
    <row r="75" spans="1:16" x14ac:dyDescent="0.25">
      <c r="A75" s="50">
        <v>64</v>
      </c>
      <c r="B75" s="51" t="s">
        <v>712</v>
      </c>
      <c r="C75" s="106">
        <f t="shared" si="0"/>
        <v>150</v>
      </c>
      <c r="D75" s="52">
        <v>20</v>
      </c>
      <c r="E75" s="52" t="s">
        <v>80</v>
      </c>
      <c r="F75" s="180">
        <v>3000</v>
      </c>
      <c r="G75" s="52">
        <f t="shared" si="1"/>
        <v>10</v>
      </c>
      <c r="H75" s="54">
        <f t="shared" si="2"/>
        <v>1500</v>
      </c>
      <c r="I75" s="52"/>
      <c r="J75" s="52"/>
      <c r="K75" s="52">
        <f t="shared" si="3"/>
        <v>10</v>
      </c>
      <c r="L75" s="54">
        <f t="shared" si="4"/>
        <v>1500</v>
      </c>
      <c r="M75" s="52"/>
      <c r="N75" s="52"/>
      <c r="O75" s="209"/>
      <c r="P75" s="209"/>
    </row>
    <row r="76" spans="1:16" x14ac:dyDescent="0.25">
      <c r="A76" s="50">
        <v>65</v>
      </c>
      <c r="B76" s="51" t="s">
        <v>713</v>
      </c>
      <c r="C76" s="106">
        <f t="shared" si="0"/>
        <v>170</v>
      </c>
      <c r="D76" s="52">
        <v>30</v>
      </c>
      <c r="E76" s="52" t="s">
        <v>89</v>
      </c>
      <c r="F76" s="180">
        <v>5100</v>
      </c>
      <c r="G76" s="52">
        <f t="shared" si="1"/>
        <v>15</v>
      </c>
      <c r="H76" s="54">
        <f t="shared" si="2"/>
        <v>2550</v>
      </c>
      <c r="I76" s="52"/>
      <c r="J76" s="52"/>
      <c r="K76" s="52">
        <f t="shared" si="3"/>
        <v>15</v>
      </c>
      <c r="L76" s="54">
        <f t="shared" si="4"/>
        <v>2550</v>
      </c>
      <c r="M76" s="52"/>
      <c r="N76" s="52"/>
      <c r="O76" s="209"/>
      <c r="P76" s="209"/>
    </row>
    <row r="77" spans="1:16" x14ac:dyDescent="0.25">
      <c r="A77" s="50">
        <v>66</v>
      </c>
      <c r="B77" s="51" t="s">
        <v>714</v>
      </c>
      <c r="C77" s="106">
        <f t="shared" ref="C77:C136" si="5">F77/D77</f>
        <v>70</v>
      </c>
      <c r="D77" s="52">
        <v>24</v>
      </c>
      <c r="E77" s="52" t="s">
        <v>482</v>
      </c>
      <c r="F77" s="180">
        <v>1680</v>
      </c>
      <c r="G77" s="52">
        <f t="shared" ref="G77:G136" si="6">D77/2</f>
        <v>12</v>
      </c>
      <c r="H77" s="54">
        <f t="shared" ref="H77:H136" si="7">G77*C77</f>
        <v>840</v>
      </c>
      <c r="I77" s="52"/>
      <c r="J77" s="52"/>
      <c r="K77" s="52">
        <f t="shared" ref="K77:K136" si="8">D77/2</f>
        <v>12</v>
      </c>
      <c r="L77" s="54">
        <f t="shared" ref="L77:L136" si="9">K77*C77</f>
        <v>840</v>
      </c>
      <c r="M77" s="52"/>
      <c r="N77" s="52"/>
      <c r="O77" s="209"/>
      <c r="P77" s="209"/>
    </row>
    <row r="78" spans="1:16" x14ac:dyDescent="0.25">
      <c r="A78" s="50">
        <v>67</v>
      </c>
      <c r="B78" s="51" t="s">
        <v>715</v>
      </c>
      <c r="C78" s="106">
        <f t="shared" si="5"/>
        <v>105</v>
      </c>
      <c r="D78" s="52">
        <v>30</v>
      </c>
      <c r="E78" s="52" t="s">
        <v>82</v>
      </c>
      <c r="F78" s="180">
        <v>3150</v>
      </c>
      <c r="G78" s="52">
        <f t="shared" si="6"/>
        <v>15</v>
      </c>
      <c r="H78" s="54">
        <f t="shared" si="7"/>
        <v>1575</v>
      </c>
      <c r="I78" s="52"/>
      <c r="J78" s="52"/>
      <c r="K78" s="52">
        <f t="shared" si="8"/>
        <v>15</v>
      </c>
      <c r="L78" s="54">
        <f t="shared" si="9"/>
        <v>1575</v>
      </c>
      <c r="M78" s="52"/>
      <c r="N78" s="52"/>
      <c r="O78" s="209"/>
      <c r="P78" s="209"/>
    </row>
    <row r="79" spans="1:16" x14ac:dyDescent="0.25">
      <c r="A79" s="50">
        <v>68</v>
      </c>
      <c r="B79" s="51" t="s">
        <v>716</v>
      </c>
      <c r="C79" s="106">
        <f t="shared" si="5"/>
        <v>10</v>
      </c>
      <c r="D79" s="52">
        <v>10</v>
      </c>
      <c r="E79" s="52" t="s">
        <v>80</v>
      </c>
      <c r="F79" s="180">
        <v>100</v>
      </c>
      <c r="G79" s="52">
        <f t="shared" si="6"/>
        <v>5</v>
      </c>
      <c r="H79" s="54">
        <f t="shared" si="7"/>
        <v>50</v>
      </c>
      <c r="I79" s="52"/>
      <c r="J79" s="52"/>
      <c r="K79" s="52">
        <f t="shared" si="8"/>
        <v>5</v>
      </c>
      <c r="L79" s="54">
        <f t="shared" si="9"/>
        <v>50</v>
      </c>
      <c r="M79" s="52"/>
      <c r="N79" s="52"/>
      <c r="O79" s="209"/>
      <c r="P79" s="209"/>
    </row>
    <row r="80" spans="1:16" x14ac:dyDescent="0.25">
      <c r="A80" s="50">
        <v>69</v>
      </c>
      <c r="B80" s="51" t="s">
        <v>717</v>
      </c>
      <c r="C80" s="106">
        <f t="shared" si="5"/>
        <v>650</v>
      </c>
      <c r="D80" s="52">
        <v>2</v>
      </c>
      <c r="E80" s="52" t="s">
        <v>82</v>
      </c>
      <c r="F80" s="180">
        <v>1300</v>
      </c>
      <c r="G80" s="52">
        <f t="shared" si="6"/>
        <v>1</v>
      </c>
      <c r="H80" s="54">
        <f t="shared" si="7"/>
        <v>650</v>
      </c>
      <c r="I80" s="52"/>
      <c r="J80" s="52"/>
      <c r="K80" s="52">
        <f t="shared" si="8"/>
        <v>1</v>
      </c>
      <c r="L80" s="54">
        <f t="shared" si="9"/>
        <v>650</v>
      </c>
      <c r="M80" s="52"/>
      <c r="N80" s="52"/>
      <c r="O80" s="209"/>
      <c r="P80" s="209"/>
    </row>
    <row r="81" spans="1:16" x14ac:dyDescent="0.25">
      <c r="A81" s="50">
        <v>70</v>
      </c>
      <c r="B81" s="51" t="s">
        <v>447</v>
      </c>
      <c r="C81" s="106">
        <f t="shared" si="5"/>
        <v>305</v>
      </c>
      <c r="D81" s="52">
        <v>1</v>
      </c>
      <c r="E81" s="52" t="s">
        <v>298</v>
      </c>
      <c r="F81" s="180">
        <v>305</v>
      </c>
      <c r="G81" s="52">
        <v>1</v>
      </c>
      <c r="H81" s="54">
        <f t="shared" si="7"/>
        <v>305</v>
      </c>
      <c r="I81" s="52"/>
      <c r="J81" s="52"/>
      <c r="K81" s="52"/>
      <c r="L81" s="54">
        <f t="shared" si="9"/>
        <v>0</v>
      </c>
      <c r="M81" s="52"/>
      <c r="N81" s="52"/>
      <c r="O81" s="209"/>
      <c r="P81" s="209"/>
    </row>
    <row r="82" spans="1:16" x14ac:dyDescent="0.25">
      <c r="A82" s="50">
        <v>71</v>
      </c>
      <c r="B82" s="51" t="s">
        <v>718</v>
      </c>
      <c r="C82" s="106">
        <f t="shared" si="5"/>
        <v>755</v>
      </c>
      <c r="D82" s="52">
        <v>10</v>
      </c>
      <c r="E82" s="52" t="s">
        <v>80</v>
      </c>
      <c r="F82" s="180">
        <v>7550</v>
      </c>
      <c r="G82" s="52">
        <f t="shared" si="6"/>
        <v>5</v>
      </c>
      <c r="H82" s="54">
        <f t="shared" si="7"/>
        <v>3775</v>
      </c>
      <c r="I82" s="52"/>
      <c r="J82" s="52"/>
      <c r="K82" s="52">
        <f t="shared" si="8"/>
        <v>5</v>
      </c>
      <c r="L82" s="54">
        <f t="shared" si="9"/>
        <v>3775</v>
      </c>
      <c r="M82" s="52"/>
      <c r="N82" s="52"/>
      <c r="O82" s="209"/>
      <c r="P82" s="209"/>
    </row>
    <row r="83" spans="1:16" x14ac:dyDescent="0.25">
      <c r="A83" s="50">
        <v>72</v>
      </c>
      <c r="B83" s="51" t="s">
        <v>719</v>
      </c>
      <c r="C83" s="106">
        <f t="shared" si="5"/>
        <v>1600</v>
      </c>
      <c r="D83" s="52">
        <v>10</v>
      </c>
      <c r="E83" s="52" t="s">
        <v>770</v>
      </c>
      <c r="F83" s="180">
        <v>16000</v>
      </c>
      <c r="G83" s="52">
        <f t="shared" si="6"/>
        <v>5</v>
      </c>
      <c r="H83" s="54">
        <f t="shared" si="7"/>
        <v>8000</v>
      </c>
      <c r="I83" s="52"/>
      <c r="J83" s="52"/>
      <c r="K83" s="52">
        <f t="shared" si="8"/>
        <v>5</v>
      </c>
      <c r="L83" s="54">
        <f t="shared" si="9"/>
        <v>8000</v>
      </c>
      <c r="M83" s="52"/>
      <c r="N83" s="52"/>
      <c r="O83" s="209"/>
      <c r="P83" s="209"/>
    </row>
    <row r="84" spans="1:16" x14ac:dyDescent="0.25">
      <c r="A84" s="50">
        <v>73</v>
      </c>
      <c r="B84" s="51" t="s">
        <v>720</v>
      </c>
      <c r="C84" s="106">
        <f t="shared" si="5"/>
        <v>4000</v>
      </c>
      <c r="D84" s="52">
        <v>10</v>
      </c>
      <c r="E84" s="52" t="s">
        <v>770</v>
      </c>
      <c r="F84" s="180">
        <v>40000</v>
      </c>
      <c r="G84" s="52">
        <f t="shared" si="6"/>
        <v>5</v>
      </c>
      <c r="H84" s="54">
        <f t="shared" si="7"/>
        <v>20000</v>
      </c>
      <c r="I84" s="52"/>
      <c r="J84" s="52"/>
      <c r="K84" s="52">
        <f t="shared" si="8"/>
        <v>5</v>
      </c>
      <c r="L84" s="54">
        <f t="shared" si="9"/>
        <v>20000</v>
      </c>
      <c r="M84" s="52"/>
      <c r="N84" s="52"/>
      <c r="O84" s="209"/>
      <c r="P84" s="209"/>
    </row>
    <row r="85" spans="1:16" x14ac:dyDescent="0.25">
      <c r="A85" s="50">
        <v>74</v>
      </c>
      <c r="B85" s="51" t="s">
        <v>721</v>
      </c>
      <c r="C85" s="106">
        <f t="shared" si="5"/>
        <v>55</v>
      </c>
      <c r="D85" s="52">
        <v>60</v>
      </c>
      <c r="E85" s="52" t="s">
        <v>483</v>
      </c>
      <c r="F85" s="180">
        <v>3300</v>
      </c>
      <c r="G85" s="52">
        <f t="shared" si="6"/>
        <v>30</v>
      </c>
      <c r="H85" s="54">
        <f t="shared" si="7"/>
        <v>1650</v>
      </c>
      <c r="I85" s="52"/>
      <c r="J85" s="52"/>
      <c r="K85" s="52">
        <f t="shared" si="8"/>
        <v>30</v>
      </c>
      <c r="L85" s="54">
        <f t="shared" si="9"/>
        <v>1650</v>
      </c>
      <c r="M85" s="52"/>
      <c r="N85" s="52"/>
      <c r="O85" s="209"/>
      <c r="P85" s="209"/>
    </row>
    <row r="86" spans="1:16" x14ac:dyDescent="0.25">
      <c r="A86" s="50">
        <v>75</v>
      </c>
      <c r="B86" s="51" t="s">
        <v>722</v>
      </c>
      <c r="C86" s="106">
        <f t="shared" si="5"/>
        <v>70</v>
      </c>
      <c r="D86" s="52">
        <v>50</v>
      </c>
      <c r="E86" s="52" t="s">
        <v>483</v>
      </c>
      <c r="F86" s="180">
        <v>3500</v>
      </c>
      <c r="G86" s="52">
        <f t="shared" si="6"/>
        <v>25</v>
      </c>
      <c r="H86" s="54">
        <f t="shared" si="7"/>
        <v>1750</v>
      </c>
      <c r="I86" s="52"/>
      <c r="J86" s="52"/>
      <c r="K86" s="52">
        <f t="shared" si="8"/>
        <v>25</v>
      </c>
      <c r="L86" s="54">
        <f t="shared" si="9"/>
        <v>1750</v>
      </c>
      <c r="M86" s="52"/>
      <c r="N86" s="52"/>
      <c r="O86" s="209"/>
      <c r="P86" s="209"/>
    </row>
    <row r="87" spans="1:16" x14ac:dyDescent="0.25">
      <c r="A87" s="50">
        <v>76</v>
      </c>
      <c r="B87" s="51" t="s">
        <v>723</v>
      </c>
      <c r="C87" s="106">
        <f t="shared" si="5"/>
        <v>35</v>
      </c>
      <c r="D87" s="52">
        <v>10</v>
      </c>
      <c r="E87" s="52" t="s">
        <v>484</v>
      </c>
      <c r="F87" s="180">
        <v>350</v>
      </c>
      <c r="G87" s="52">
        <f t="shared" si="6"/>
        <v>5</v>
      </c>
      <c r="H87" s="54">
        <f t="shared" si="7"/>
        <v>175</v>
      </c>
      <c r="I87" s="52"/>
      <c r="J87" s="52"/>
      <c r="K87" s="52">
        <f t="shared" si="8"/>
        <v>5</v>
      </c>
      <c r="L87" s="54">
        <f t="shared" si="9"/>
        <v>175</v>
      </c>
      <c r="M87" s="52"/>
      <c r="N87" s="52"/>
      <c r="O87" s="209"/>
      <c r="P87" s="209"/>
    </row>
    <row r="88" spans="1:16" x14ac:dyDescent="0.25">
      <c r="A88" s="50">
        <v>77</v>
      </c>
      <c r="B88" s="51" t="s">
        <v>724</v>
      </c>
      <c r="C88" s="106">
        <f t="shared" si="5"/>
        <v>210</v>
      </c>
      <c r="D88" s="52">
        <v>10</v>
      </c>
      <c r="E88" s="52" t="s">
        <v>80</v>
      </c>
      <c r="F88" s="180">
        <v>2100</v>
      </c>
      <c r="G88" s="52">
        <f t="shared" si="6"/>
        <v>5</v>
      </c>
      <c r="H88" s="54">
        <f t="shared" si="7"/>
        <v>1050</v>
      </c>
      <c r="I88" s="52"/>
      <c r="J88" s="52"/>
      <c r="K88" s="52">
        <f t="shared" si="8"/>
        <v>5</v>
      </c>
      <c r="L88" s="54">
        <f t="shared" si="9"/>
        <v>1050</v>
      </c>
      <c r="M88" s="52"/>
      <c r="N88" s="52"/>
      <c r="O88" s="209"/>
      <c r="P88" s="209"/>
    </row>
    <row r="89" spans="1:16" x14ac:dyDescent="0.25">
      <c r="A89" s="50">
        <v>78</v>
      </c>
      <c r="B89" s="51" t="s">
        <v>725</v>
      </c>
      <c r="C89" s="106">
        <f t="shared" si="5"/>
        <v>1500</v>
      </c>
      <c r="D89" s="52">
        <v>2</v>
      </c>
      <c r="E89" s="52" t="s">
        <v>80</v>
      </c>
      <c r="F89" s="180">
        <v>3000</v>
      </c>
      <c r="G89" s="52">
        <f t="shared" si="6"/>
        <v>1</v>
      </c>
      <c r="H89" s="54">
        <f t="shared" si="7"/>
        <v>1500</v>
      </c>
      <c r="I89" s="52"/>
      <c r="J89" s="52"/>
      <c r="K89" s="52">
        <f t="shared" si="8"/>
        <v>1</v>
      </c>
      <c r="L89" s="54">
        <f t="shared" si="9"/>
        <v>1500</v>
      </c>
      <c r="M89" s="52"/>
      <c r="N89" s="52"/>
      <c r="O89" s="209"/>
      <c r="P89" s="209"/>
    </row>
    <row r="90" spans="1:16" x14ac:dyDescent="0.25">
      <c r="A90" s="50">
        <v>79</v>
      </c>
      <c r="B90" s="51" t="s">
        <v>726</v>
      </c>
      <c r="C90" s="106">
        <f t="shared" si="5"/>
        <v>1000</v>
      </c>
      <c r="D90" s="52">
        <v>2</v>
      </c>
      <c r="E90" s="52" t="s">
        <v>82</v>
      </c>
      <c r="F90" s="180">
        <v>2000</v>
      </c>
      <c r="G90" s="52">
        <f t="shared" si="6"/>
        <v>1</v>
      </c>
      <c r="H90" s="54">
        <f t="shared" si="7"/>
        <v>1000</v>
      </c>
      <c r="I90" s="52"/>
      <c r="J90" s="52"/>
      <c r="K90" s="52">
        <f t="shared" si="8"/>
        <v>1</v>
      </c>
      <c r="L90" s="54">
        <f t="shared" si="9"/>
        <v>1000</v>
      </c>
      <c r="M90" s="52"/>
      <c r="N90" s="52"/>
      <c r="O90" s="209"/>
      <c r="P90" s="209"/>
    </row>
    <row r="91" spans="1:16" x14ac:dyDescent="0.25">
      <c r="A91" s="50">
        <v>80</v>
      </c>
      <c r="B91" s="51" t="s">
        <v>727</v>
      </c>
      <c r="C91" s="106">
        <f t="shared" si="5"/>
        <v>35</v>
      </c>
      <c r="D91" s="52">
        <v>15</v>
      </c>
      <c r="E91" s="52" t="s">
        <v>484</v>
      </c>
      <c r="F91" s="180">
        <v>525</v>
      </c>
      <c r="G91" s="52">
        <v>15</v>
      </c>
      <c r="H91" s="54">
        <f t="shared" si="7"/>
        <v>525</v>
      </c>
      <c r="I91" s="52"/>
      <c r="J91" s="52"/>
      <c r="K91" s="52"/>
      <c r="L91" s="54">
        <f t="shared" si="9"/>
        <v>0</v>
      </c>
      <c r="M91" s="52"/>
      <c r="N91" s="52"/>
      <c r="O91" s="209"/>
      <c r="P91" s="209"/>
    </row>
    <row r="92" spans="1:16" x14ac:dyDescent="0.25">
      <c r="A92" s="50">
        <v>81</v>
      </c>
      <c r="B92" s="51" t="s">
        <v>728</v>
      </c>
      <c r="C92" s="106">
        <f t="shared" si="5"/>
        <v>20</v>
      </c>
      <c r="D92" s="52">
        <v>350</v>
      </c>
      <c r="E92" s="52" t="s">
        <v>80</v>
      </c>
      <c r="F92" s="180">
        <v>7000</v>
      </c>
      <c r="G92" s="52">
        <f t="shared" si="6"/>
        <v>175</v>
      </c>
      <c r="H92" s="54">
        <f t="shared" si="7"/>
        <v>3500</v>
      </c>
      <c r="I92" s="52"/>
      <c r="J92" s="52"/>
      <c r="K92" s="52">
        <f t="shared" si="8"/>
        <v>175</v>
      </c>
      <c r="L92" s="54">
        <f t="shared" si="9"/>
        <v>3500</v>
      </c>
      <c r="M92" s="52"/>
      <c r="N92" s="52"/>
      <c r="O92" s="209"/>
      <c r="P92" s="209"/>
    </row>
    <row r="93" spans="1:16" x14ac:dyDescent="0.25">
      <c r="A93" s="50">
        <v>82</v>
      </c>
      <c r="B93" s="51" t="s">
        <v>729</v>
      </c>
      <c r="C93" s="106">
        <f t="shared" si="5"/>
        <v>700</v>
      </c>
      <c r="D93" s="52">
        <v>6</v>
      </c>
      <c r="E93" s="52" t="s">
        <v>80</v>
      </c>
      <c r="F93" s="180">
        <v>4200</v>
      </c>
      <c r="G93" s="52">
        <f t="shared" si="6"/>
        <v>3</v>
      </c>
      <c r="H93" s="54">
        <f t="shared" si="7"/>
        <v>2100</v>
      </c>
      <c r="I93" s="52"/>
      <c r="J93" s="52"/>
      <c r="K93" s="52">
        <f t="shared" si="8"/>
        <v>3</v>
      </c>
      <c r="L93" s="54">
        <f t="shared" si="9"/>
        <v>2100</v>
      </c>
      <c r="M93" s="52"/>
      <c r="N93" s="52"/>
      <c r="O93" s="209"/>
      <c r="P93" s="209"/>
    </row>
    <row r="94" spans="1:16" x14ac:dyDescent="0.25">
      <c r="A94" s="50">
        <v>83</v>
      </c>
      <c r="B94" s="51" t="s">
        <v>730</v>
      </c>
      <c r="C94" s="106">
        <f t="shared" si="5"/>
        <v>100</v>
      </c>
      <c r="D94" s="52">
        <v>15</v>
      </c>
      <c r="E94" s="52" t="s">
        <v>80</v>
      </c>
      <c r="F94" s="180">
        <v>1500</v>
      </c>
      <c r="G94" s="52">
        <v>10</v>
      </c>
      <c r="H94" s="54">
        <f t="shared" si="7"/>
        <v>1000</v>
      </c>
      <c r="I94" s="52"/>
      <c r="J94" s="52"/>
      <c r="K94" s="52">
        <v>5</v>
      </c>
      <c r="L94" s="54">
        <f t="shared" si="9"/>
        <v>500</v>
      </c>
      <c r="M94" s="52"/>
      <c r="N94" s="52"/>
      <c r="O94" s="209"/>
      <c r="P94" s="209"/>
    </row>
    <row r="95" spans="1:16" x14ac:dyDescent="0.25">
      <c r="A95" s="50">
        <v>84</v>
      </c>
      <c r="B95" s="51" t="s">
        <v>731</v>
      </c>
      <c r="C95" s="106">
        <f t="shared" si="5"/>
        <v>60</v>
      </c>
      <c r="D95" s="52">
        <v>200</v>
      </c>
      <c r="E95" s="52" t="s">
        <v>80</v>
      </c>
      <c r="F95" s="180">
        <v>12000</v>
      </c>
      <c r="G95" s="52">
        <f t="shared" si="6"/>
        <v>100</v>
      </c>
      <c r="H95" s="54">
        <f t="shared" si="7"/>
        <v>6000</v>
      </c>
      <c r="I95" s="52"/>
      <c r="J95" s="52"/>
      <c r="K95" s="52">
        <f t="shared" si="8"/>
        <v>100</v>
      </c>
      <c r="L95" s="54">
        <f t="shared" si="9"/>
        <v>6000</v>
      </c>
      <c r="M95" s="52"/>
      <c r="N95" s="52"/>
      <c r="O95" s="209"/>
      <c r="P95" s="209"/>
    </row>
    <row r="96" spans="1:16" x14ac:dyDescent="0.25">
      <c r="A96" s="50">
        <v>85</v>
      </c>
      <c r="B96" s="51" t="s">
        <v>732</v>
      </c>
      <c r="C96" s="106">
        <f t="shared" si="5"/>
        <v>60</v>
      </c>
      <c r="D96" s="52">
        <v>100</v>
      </c>
      <c r="E96" s="52" t="s">
        <v>80</v>
      </c>
      <c r="F96" s="180">
        <v>6000</v>
      </c>
      <c r="G96" s="52">
        <f t="shared" si="6"/>
        <v>50</v>
      </c>
      <c r="H96" s="54">
        <f t="shared" si="7"/>
        <v>3000</v>
      </c>
      <c r="I96" s="52"/>
      <c r="J96" s="52"/>
      <c r="K96" s="52">
        <f t="shared" si="8"/>
        <v>50</v>
      </c>
      <c r="L96" s="54">
        <f t="shared" si="9"/>
        <v>3000</v>
      </c>
      <c r="M96" s="52"/>
      <c r="N96" s="52"/>
      <c r="O96" s="209"/>
      <c r="P96" s="209"/>
    </row>
    <row r="97" spans="1:16" x14ac:dyDescent="0.25">
      <c r="A97" s="50">
        <v>86</v>
      </c>
      <c r="B97" s="51" t="s">
        <v>733</v>
      </c>
      <c r="C97" s="106">
        <f t="shared" si="5"/>
        <v>35</v>
      </c>
      <c r="D97" s="52">
        <v>16</v>
      </c>
      <c r="E97" s="52" t="s">
        <v>80</v>
      </c>
      <c r="F97" s="180">
        <v>560</v>
      </c>
      <c r="G97" s="52">
        <f t="shared" si="6"/>
        <v>8</v>
      </c>
      <c r="H97" s="54">
        <f t="shared" si="7"/>
        <v>280</v>
      </c>
      <c r="I97" s="52"/>
      <c r="J97" s="52"/>
      <c r="K97" s="52">
        <f t="shared" si="8"/>
        <v>8</v>
      </c>
      <c r="L97" s="54">
        <f t="shared" si="9"/>
        <v>280</v>
      </c>
      <c r="M97" s="52"/>
      <c r="N97" s="52"/>
      <c r="O97" s="209"/>
      <c r="P97" s="209"/>
    </row>
    <row r="98" spans="1:16" x14ac:dyDescent="0.25">
      <c r="A98" s="50">
        <v>87</v>
      </c>
      <c r="B98" s="51" t="s">
        <v>734</v>
      </c>
      <c r="C98" s="106">
        <f t="shared" si="5"/>
        <v>200</v>
      </c>
      <c r="D98" s="52">
        <v>1</v>
      </c>
      <c r="E98" s="52" t="s">
        <v>80</v>
      </c>
      <c r="F98" s="180">
        <v>200</v>
      </c>
      <c r="G98" s="52">
        <v>1</v>
      </c>
      <c r="H98" s="54">
        <f t="shared" si="7"/>
        <v>200</v>
      </c>
      <c r="I98" s="52"/>
      <c r="J98" s="52"/>
      <c r="K98" s="52"/>
      <c r="L98" s="54">
        <f t="shared" si="9"/>
        <v>0</v>
      </c>
      <c r="M98" s="52"/>
      <c r="N98" s="52"/>
      <c r="O98" s="209"/>
      <c r="P98" s="209"/>
    </row>
    <row r="99" spans="1:16" x14ac:dyDescent="0.25">
      <c r="A99" s="50">
        <v>88</v>
      </c>
      <c r="B99" s="51" t="s">
        <v>735</v>
      </c>
      <c r="C99" s="106">
        <f t="shared" si="5"/>
        <v>200</v>
      </c>
      <c r="D99" s="52">
        <v>25</v>
      </c>
      <c r="E99" s="52" t="s">
        <v>484</v>
      </c>
      <c r="F99" s="180">
        <v>5000</v>
      </c>
      <c r="G99" s="52">
        <v>15</v>
      </c>
      <c r="H99" s="54">
        <f t="shared" si="7"/>
        <v>3000</v>
      </c>
      <c r="I99" s="52"/>
      <c r="J99" s="52"/>
      <c r="K99" s="52">
        <v>10</v>
      </c>
      <c r="L99" s="54">
        <f t="shared" si="9"/>
        <v>2000</v>
      </c>
      <c r="M99" s="52"/>
      <c r="N99" s="52"/>
      <c r="O99" s="209"/>
      <c r="P99" s="209"/>
    </row>
    <row r="100" spans="1:16" x14ac:dyDescent="0.25">
      <c r="A100" s="50">
        <v>89</v>
      </c>
      <c r="B100" s="51" t="s">
        <v>736</v>
      </c>
      <c r="C100" s="106">
        <f t="shared" si="5"/>
        <v>510</v>
      </c>
      <c r="D100" s="52">
        <v>20</v>
      </c>
      <c r="E100" s="52" t="s">
        <v>482</v>
      </c>
      <c r="F100" s="180">
        <v>10200</v>
      </c>
      <c r="G100" s="52">
        <f t="shared" si="6"/>
        <v>10</v>
      </c>
      <c r="H100" s="54">
        <f t="shared" si="7"/>
        <v>5100</v>
      </c>
      <c r="I100" s="52"/>
      <c r="J100" s="52"/>
      <c r="K100" s="52">
        <f t="shared" si="8"/>
        <v>10</v>
      </c>
      <c r="L100" s="54">
        <f t="shared" si="9"/>
        <v>5100</v>
      </c>
      <c r="M100" s="52"/>
      <c r="N100" s="52"/>
      <c r="O100" s="209"/>
      <c r="P100" s="209"/>
    </row>
    <row r="101" spans="1:16" x14ac:dyDescent="0.25">
      <c r="A101" s="50">
        <v>90</v>
      </c>
      <c r="B101" s="51" t="s">
        <v>737</v>
      </c>
      <c r="C101" s="106">
        <f t="shared" si="5"/>
        <v>700</v>
      </c>
      <c r="D101" s="52">
        <v>1</v>
      </c>
      <c r="E101" s="52" t="s">
        <v>298</v>
      </c>
      <c r="F101" s="180">
        <v>700</v>
      </c>
      <c r="G101" s="52">
        <v>1</v>
      </c>
      <c r="H101" s="54">
        <f t="shared" si="7"/>
        <v>700</v>
      </c>
      <c r="I101" s="52"/>
      <c r="J101" s="52"/>
      <c r="K101" s="52"/>
      <c r="L101" s="54">
        <f t="shared" si="9"/>
        <v>0</v>
      </c>
      <c r="M101" s="52"/>
      <c r="N101" s="52"/>
      <c r="O101" s="209"/>
      <c r="P101" s="209"/>
    </row>
    <row r="102" spans="1:16" x14ac:dyDescent="0.25">
      <c r="A102" s="50">
        <v>91</v>
      </c>
      <c r="B102" s="51" t="s">
        <v>738</v>
      </c>
      <c r="C102" s="106">
        <f t="shared" si="5"/>
        <v>150</v>
      </c>
      <c r="D102" s="52">
        <v>4</v>
      </c>
      <c r="E102" s="52" t="s">
        <v>80</v>
      </c>
      <c r="F102" s="180">
        <v>600</v>
      </c>
      <c r="G102" s="52">
        <f t="shared" si="6"/>
        <v>2</v>
      </c>
      <c r="H102" s="54">
        <f t="shared" si="7"/>
        <v>300</v>
      </c>
      <c r="I102" s="52"/>
      <c r="J102" s="52"/>
      <c r="K102" s="52">
        <f t="shared" si="8"/>
        <v>2</v>
      </c>
      <c r="L102" s="54">
        <f t="shared" si="9"/>
        <v>300</v>
      </c>
      <c r="M102" s="52"/>
      <c r="N102" s="52"/>
      <c r="O102" s="209"/>
      <c r="P102" s="209"/>
    </row>
    <row r="103" spans="1:16" x14ac:dyDescent="0.25">
      <c r="A103" s="50">
        <v>92</v>
      </c>
      <c r="B103" s="51" t="s">
        <v>739</v>
      </c>
      <c r="C103" s="106">
        <f t="shared" si="5"/>
        <v>500</v>
      </c>
      <c r="D103" s="52">
        <v>4</v>
      </c>
      <c r="E103" s="52" t="s">
        <v>80</v>
      </c>
      <c r="F103" s="180">
        <v>2000</v>
      </c>
      <c r="G103" s="52">
        <f t="shared" si="6"/>
        <v>2</v>
      </c>
      <c r="H103" s="54">
        <f t="shared" si="7"/>
        <v>1000</v>
      </c>
      <c r="I103" s="52"/>
      <c r="J103" s="52"/>
      <c r="K103" s="52">
        <f t="shared" si="8"/>
        <v>2</v>
      </c>
      <c r="L103" s="54">
        <f t="shared" si="9"/>
        <v>1000</v>
      </c>
      <c r="M103" s="52"/>
      <c r="N103" s="52"/>
      <c r="O103" s="209"/>
      <c r="P103" s="209"/>
    </row>
    <row r="104" spans="1:16" x14ac:dyDescent="0.25">
      <c r="A104" s="50">
        <v>93</v>
      </c>
      <c r="B104" s="51" t="s">
        <v>740</v>
      </c>
      <c r="C104" s="106">
        <f t="shared" si="5"/>
        <v>30</v>
      </c>
      <c r="D104" s="52">
        <v>200</v>
      </c>
      <c r="E104" s="52" t="s">
        <v>484</v>
      </c>
      <c r="F104" s="52">
        <v>6000</v>
      </c>
      <c r="G104" s="52">
        <f t="shared" si="6"/>
        <v>100</v>
      </c>
      <c r="H104" s="54">
        <f t="shared" si="7"/>
        <v>3000</v>
      </c>
      <c r="I104" s="52"/>
      <c r="J104" s="52"/>
      <c r="K104" s="52">
        <f t="shared" si="8"/>
        <v>100</v>
      </c>
      <c r="L104" s="54">
        <f t="shared" si="9"/>
        <v>3000</v>
      </c>
      <c r="M104" s="52"/>
      <c r="N104" s="52"/>
      <c r="O104" s="209"/>
      <c r="P104" s="209"/>
    </row>
    <row r="105" spans="1:16" x14ac:dyDescent="0.25">
      <c r="A105" s="50">
        <v>94</v>
      </c>
      <c r="B105" s="184" t="s">
        <v>741</v>
      </c>
      <c r="C105" s="106">
        <f t="shared" si="5"/>
        <v>30</v>
      </c>
      <c r="D105" s="178">
        <v>200</v>
      </c>
      <c r="E105" s="52" t="s">
        <v>484</v>
      </c>
      <c r="F105" s="185">
        <v>6000</v>
      </c>
      <c r="G105" s="52">
        <f t="shared" si="6"/>
        <v>100</v>
      </c>
      <c r="H105" s="54">
        <f t="shared" si="7"/>
        <v>3000</v>
      </c>
      <c r="I105" s="52"/>
      <c r="J105" s="52"/>
      <c r="K105" s="52">
        <f t="shared" si="8"/>
        <v>100</v>
      </c>
      <c r="L105" s="54">
        <f t="shared" si="9"/>
        <v>3000</v>
      </c>
      <c r="M105" s="52"/>
      <c r="N105" s="52"/>
      <c r="O105" s="209"/>
      <c r="P105" s="209"/>
    </row>
    <row r="106" spans="1:16" x14ac:dyDescent="0.25">
      <c r="A106" s="50">
        <v>95</v>
      </c>
      <c r="B106" s="51" t="s">
        <v>742</v>
      </c>
      <c r="C106" s="106">
        <f t="shared" si="5"/>
        <v>100</v>
      </c>
      <c r="D106" s="52">
        <v>1500</v>
      </c>
      <c r="E106" s="52" t="s">
        <v>772</v>
      </c>
      <c r="F106" s="180">
        <v>150000</v>
      </c>
      <c r="G106" s="52">
        <f t="shared" si="6"/>
        <v>750</v>
      </c>
      <c r="H106" s="54">
        <f t="shared" si="7"/>
        <v>75000</v>
      </c>
      <c r="I106" s="52"/>
      <c r="J106" s="52"/>
      <c r="K106" s="52">
        <f t="shared" si="8"/>
        <v>750</v>
      </c>
      <c r="L106" s="54">
        <f t="shared" si="9"/>
        <v>75000</v>
      </c>
      <c r="M106" s="52"/>
      <c r="N106" s="52"/>
      <c r="O106" s="209"/>
      <c r="P106" s="209"/>
    </row>
    <row r="107" spans="1:16" x14ac:dyDescent="0.25">
      <c r="A107" s="50">
        <v>96</v>
      </c>
      <c r="B107" s="51" t="s">
        <v>743</v>
      </c>
      <c r="C107" s="106">
        <f t="shared" si="5"/>
        <v>100</v>
      </c>
      <c r="D107" s="52">
        <v>1700</v>
      </c>
      <c r="E107" s="52" t="s">
        <v>772</v>
      </c>
      <c r="F107" s="180">
        <v>170000</v>
      </c>
      <c r="G107" s="52">
        <f t="shared" si="6"/>
        <v>850</v>
      </c>
      <c r="H107" s="54">
        <f t="shared" si="7"/>
        <v>85000</v>
      </c>
      <c r="I107" s="52"/>
      <c r="J107" s="52"/>
      <c r="K107" s="52">
        <f t="shared" si="8"/>
        <v>850</v>
      </c>
      <c r="L107" s="54">
        <f t="shared" si="9"/>
        <v>85000</v>
      </c>
      <c r="M107" s="52"/>
      <c r="N107" s="52"/>
      <c r="O107" s="209"/>
      <c r="P107" s="209"/>
    </row>
    <row r="108" spans="1:16" x14ac:dyDescent="0.25">
      <c r="A108" s="50">
        <v>97</v>
      </c>
      <c r="B108" s="51" t="s">
        <v>744</v>
      </c>
      <c r="C108" s="106">
        <f t="shared" si="5"/>
        <v>7500</v>
      </c>
      <c r="D108" s="52">
        <v>10</v>
      </c>
      <c r="E108" s="52" t="s">
        <v>80</v>
      </c>
      <c r="F108" s="180">
        <v>75000</v>
      </c>
      <c r="G108" s="52">
        <f t="shared" si="6"/>
        <v>5</v>
      </c>
      <c r="H108" s="54">
        <f t="shared" si="7"/>
        <v>37500</v>
      </c>
      <c r="I108" s="52"/>
      <c r="J108" s="52"/>
      <c r="K108" s="52">
        <f t="shared" si="8"/>
        <v>5</v>
      </c>
      <c r="L108" s="54">
        <f t="shared" si="9"/>
        <v>37500</v>
      </c>
      <c r="M108" s="52"/>
      <c r="N108" s="52"/>
      <c r="O108" s="209"/>
      <c r="P108" s="209"/>
    </row>
    <row r="109" spans="1:16" x14ac:dyDescent="0.25">
      <c r="A109" s="50">
        <v>98</v>
      </c>
      <c r="B109" s="51" t="s">
        <v>719</v>
      </c>
      <c r="C109" s="106">
        <f t="shared" si="5"/>
        <v>1600</v>
      </c>
      <c r="D109" s="52">
        <v>12</v>
      </c>
      <c r="E109" s="52" t="s">
        <v>770</v>
      </c>
      <c r="F109" s="180">
        <v>19200</v>
      </c>
      <c r="G109" s="52">
        <f t="shared" si="6"/>
        <v>6</v>
      </c>
      <c r="H109" s="54">
        <f t="shared" si="7"/>
        <v>9600</v>
      </c>
      <c r="I109" s="52"/>
      <c r="J109" s="52"/>
      <c r="K109" s="52">
        <f t="shared" si="8"/>
        <v>6</v>
      </c>
      <c r="L109" s="54">
        <f t="shared" si="9"/>
        <v>9600</v>
      </c>
      <c r="M109" s="52"/>
      <c r="N109" s="52"/>
      <c r="O109" s="209"/>
      <c r="P109" s="209"/>
    </row>
    <row r="110" spans="1:16" x14ac:dyDescent="0.25">
      <c r="A110" s="50">
        <v>99</v>
      </c>
      <c r="B110" s="51" t="s">
        <v>720</v>
      </c>
      <c r="C110" s="106">
        <f t="shared" si="5"/>
        <v>1995</v>
      </c>
      <c r="D110" s="52">
        <v>12</v>
      </c>
      <c r="E110" s="52" t="s">
        <v>770</v>
      </c>
      <c r="F110" s="180">
        <v>23940</v>
      </c>
      <c r="G110" s="52">
        <f t="shared" si="6"/>
        <v>6</v>
      </c>
      <c r="H110" s="54">
        <f t="shared" si="7"/>
        <v>11970</v>
      </c>
      <c r="I110" s="52"/>
      <c r="J110" s="52"/>
      <c r="K110" s="52">
        <f t="shared" si="8"/>
        <v>6</v>
      </c>
      <c r="L110" s="54">
        <f t="shared" si="9"/>
        <v>11970</v>
      </c>
      <c r="M110" s="52"/>
      <c r="N110" s="52"/>
      <c r="O110" s="209"/>
      <c r="P110" s="209"/>
    </row>
    <row r="111" spans="1:16" x14ac:dyDescent="0.25">
      <c r="A111" s="50">
        <v>100</v>
      </c>
      <c r="B111" s="51" t="s">
        <v>745</v>
      </c>
      <c r="C111" s="106">
        <f t="shared" si="5"/>
        <v>900</v>
      </c>
      <c r="D111" s="52">
        <v>10</v>
      </c>
      <c r="E111" s="52" t="s">
        <v>80</v>
      </c>
      <c r="F111" s="180">
        <v>9000</v>
      </c>
      <c r="G111" s="52">
        <f t="shared" si="6"/>
        <v>5</v>
      </c>
      <c r="H111" s="54">
        <f t="shared" si="7"/>
        <v>4500</v>
      </c>
      <c r="I111" s="52"/>
      <c r="J111" s="52"/>
      <c r="K111" s="52">
        <f t="shared" si="8"/>
        <v>5</v>
      </c>
      <c r="L111" s="54">
        <f t="shared" si="9"/>
        <v>4500</v>
      </c>
      <c r="M111" s="52"/>
      <c r="N111" s="52"/>
      <c r="O111" s="209"/>
      <c r="P111" s="209"/>
    </row>
    <row r="112" spans="1:16" x14ac:dyDescent="0.25">
      <c r="A112" s="50">
        <v>101</v>
      </c>
      <c r="B112" s="51" t="s">
        <v>746</v>
      </c>
      <c r="C112" s="106">
        <f t="shared" si="5"/>
        <v>1300</v>
      </c>
      <c r="D112" s="52">
        <v>3</v>
      </c>
      <c r="E112" s="52" t="s">
        <v>80</v>
      </c>
      <c r="F112" s="180">
        <v>3900</v>
      </c>
      <c r="G112" s="52">
        <v>3</v>
      </c>
      <c r="H112" s="54">
        <f t="shared" si="7"/>
        <v>3900</v>
      </c>
      <c r="I112" s="52"/>
      <c r="J112" s="52"/>
      <c r="K112" s="52"/>
      <c r="L112" s="54">
        <f t="shared" si="9"/>
        <v>0</v>
      </c>
      <c r="M112" s="52"/>
      <c r="N112" s="52"/>
      <c r="O112" s="209"/>
      <c r="P112" s="209"/>
    </row>
    <row r="113" spans="1:16" x14ac:dyDescent="0.25">
      <c r="A113" s="50">
        <v>102</v>
      </c>
      <c r="B113" s="51" t="s">
        <v>747</v>
      </c>
      <c r="C113" s="106">
        <f t="shared" si="5"/>
        <v>400</v>
      </c>
      <c r="D113" s="52">
        <v>2</v>
      </c>
      <c r="E113" s="52" t="s">
        <v>80</v>
      </c>
      <c r="F113" s="180">
        <v>800</v>
      </c>
      <c r="G113" s="52">
        <f t="shared" si="6"/>
        <v>1</v>
      </c>
      <c r="H113" s="54">
        <f t="shared" si="7"/>
        <v>400</v>
      </c>
      <c r="I113" s="52"/>
      <c r="J113" s="52"/>
      <c r="K113" s="52">
        <f t="shared" si="8"/>
        <v>1</v>
      </c>
      <c r="L113" s="54">
        <f t="shared" si="9"/>
        <v>400</v>
      </c>
      <c r="M113" s="52"/>
      <c r="N113" s="52"/>
      <c r="O113" s="209"/>
      <c r="P113" s="209"/>
    </row>
    <row r="114" spans="1:16" x14ac:dyDescent="0.25">
      <c r="A114" s="50">
        <v>103</v>
      </c>
      <c r="B114" s="51" t="s">
        <v>748</v>
      </c>
      <c r="C114" s="106">
        <f t="shared" si="5"/>
        <v>20</v>
      </c>
      <c r="D114" s="52">
        <v>5</v>
      </c>
      <c r="E114" s="52" t="s">
        <v>80</v>
      </c>
      <c r="F114" s="180">
        <v>100</v>
      </c>
      <c r="G114" s="52">
        <v>5</v>
      </c>
      <c r="H114" s="54">
        <f t="shared" si="7"/>
        <v>100</v>
      </c>
      <c r="I114" s="52"/>
      <c r="J114" s="52"/>
      <c r="K114" s="52"/>
      <c r="L114" s="54">
        <f t="shared" si="9"/>
        <v>0</v>
      </c>
      <c r="M114" s="52"/>
      <c r="N114" s="52"/>
      <c r="O114" s="209"/>
      <c r="P114" s="209"/>
    </row>
    <row r="115" spans="1:16" x14ac:dyDescent="0.25">
      <c r="A115" s="50">
        <v>104</v>
      </c>
      <c r="B115" s="51" t="s">
        <v>749</v>
      </c>
      <c r="C115" s="106">
        <f t="shared" si="5"/>
        <v>500</v>
      </c>
      <c r="D115" s="52">
        <v>1</v>
      </c>
      <c r="E115" s="52" t="s">
        <v>298</v>
      </c>
      <c r="F115" s="180">
        <v>500</v>
      </c>
      <c r="G115" s="52">
        <v>1</v>
      </c>
      <c r="H115" s="54">
        <f t="shared" si="7"/>
        <v>500</v>
      </c>
      <c r="I115" s="52"/>
      <c r="J115" s="52"/>
      <c r="K115" s="52"/>
      <c r="L115" s="54">
        <f t="shared" si="9"/>
        <v>0</v>
      </c>
      <c r="M115" s="52"/>
      <c r="N115" s="52"/>
      <c r="O115" s="209"/>
      <c r="P115" s="209"/>
    </row>
    <row r="116" spans="1:16" x14ac:dyDescent="0.25">
      <c r="A116" s="50">
        <v>105</v>
      </c>
      <c r="B116" s="51" t="s">
        <v>750</v>
      </c>
      <c r="C116" s="106">
        <f t="shared" si="5"/>
        <v>1000</v>
      </c>
      <c r="D116" s="52">
        <v>50</v>
      </c>
      <c r="E116" s="52" t="s">
        <v>484</v>
      </c>
      <c r="F116" s="180">
        <v>50000</v>
      </c>
      <c r="G116" s="52">
        <f t="shared" si="6"/>
        <v>25</v>
      </c>
      <c r="H116" s="54">
        <f t="shared" si="7"/>
        <v>25000</v>
      </c>
      <c r="I116" s="52"/>
      <c r="J116" s="52"/>
      <c r="K116" s="52">
        <f t="shared" si="8"/>
        <v>25</v>
      </c>
      <c r="L116" s="54">
        <f t="shared" si="9"/>
        <v>25000</v>
      </c>
      <c r="M116" s="52"/>
      <c r="N116" s="52"/>
      <c r="O116" s="209"/>
      <c r="P116" s="209"/>
    </row>
    <row r="117" spans="1:16" x14ac:dyDescent="0.25">
      <c r="A117" s="50">
        <v>106</v>
      </c>
      <c r="B117" s="51" t="s">
        <v>751</v>
      </c>
      <c r="C117" s="106">
        <f t="shared" si="5"/>
        <v>16.666666666666668</v>
      </c>
      <c r="D117" s="52">
        <v>60</v>
      </c>
      <c r="E117" s="52" t="s">
        <v>80</v>
      </c>
      <c r="F117" s="180">
        <v>1000</v>
      </c>
      <c r="G117" s="52">
        <f t="shared" si="6"/>
        <v>30</v>
      </c>
      <c r="H117" s="54">
        <f t="shared" si="7"/>
        <v>500.00000000000006</v>
      </c>
      <c r="I117" s="52"/>
      <c r="J117" s="52"/>
      <c r="K117" s="52">
        <f t="shared" si="8"/>
        <v>30</v>
      </c>
      <c r="L117" s="54">
        <f t="shared" si="9"/>
        <v>500.00000000000006</v>
      </c>
      <c r="M117" s="52"/>
      <c r="N117" s="52"/>
      <c r="O117" s="209"/>
      <c r="P117" s="209"/>
    </row>
    <row r="118" spans="1:16" x14ac:dyDescent="0.25">
      <c r="A118" s="50">
        <v>107</v>
      </c>
      <c r="B118" s="51" t="s">
        <v>708</v>
      </c>
      <c r="C118" s="106">
        <f t="shared" si="5"/>
        <v>215</v>
      </c>
      <c r="D118" s="52">
        <v>30</v>
      </c>
      <c r="E118" s="52" t="s">
        <v>483</v>
      </c>
      <c r="F118" s="180">
        <v>6450</v>
      </c>
      <c r="G118" s="52">
        <f t="shared" si="6"/>
        <v>15</v>
      </c>
      <c r="H118" s="54">
        <f t="shared" si="7"/>
        <v>3225</v>
      </c>
      <c r="I118" s="52"/>
      <c r="J118" s="52"/>
      <c r="K118" s="52">
        <f t="shared" si="8"/>
        <v>15</v>
      </c>
      <c r="L118" s="54">
        <f t="shared" si="9"/>
        <v>3225</v>
      </c>
      <c r="M118" s="52"/>
      <c r="N118" s="52"/>
      <c r="O118" s="209"/>
      <c r="P118" s="209"/>
    </row>
    <row r="119" spans="1:16" x14ac:dyDescent="0.25">
      <c r="A119" s="50">
        <v>108</v>
      </c>
      <c r="B119" s="51" t="s">
        <v>752</v>
      </c>
      <c r="C119" s="106">
        <f t="shared" si="5"/>
        <v>35</v>
      </c>
      <c r="D119" s="52">
        <v>10</v>
      </c>
      <c r="E119" s="52" t="s">
        <v>80</v>
      </c>
      <c r="F119" s="180">
        <v>350</v>
      </c>
      <c r="G119" s="52">
        <f t="shared" si="6"/>
        <v>5</v>
      </c>
      <c r="H119" s="54">
        <f t="shared" si="7"/>
        <v>175</v>
      </c>
      <c r="I119" s="52"/>
      <c r="J119" s="52"/>
      <c r="K119" s="52">
        <f t="shared" si="8"/>
        <v>5</v>
      </c>
      <c r="L119" s="54">
        <f t="shared" si="9"/>
        <v>175</v>
      </c>
      <c r="M119" s="52"/>
      <c r="N119" s="52"/>
      <c r="O119" s="209"/>
      <c r="P119" s="209"/>
    </row>
    <row r="120" spans="1:16" x14ac:dyDescent="0.25">
      <c r="A120" s="50">
        <v>109</v>
      </c>
      <c r="B120" s="51" t="s">
        <v>753</v>
      </c>
      <c r="C120" s="106">
        <f t="shared" si="5"/>
        <v>75</v>
      </c>
      <c r="D120" s="52">
        <v>6</v>
      </c>
      <c r="E120" s="52" t="s">
        <v>80</v>
      </c>
      <c r="F120" s="180">
        <v>450</v>
      </c>
      <c r="G120" s="52">
        <f t="shared" si="6"/>
        <v>3</v>
      </c>
      <c r="H120" s="54">
        <f t="shared" si="7"/>
        <v>225</v>
      </c>
      <c r="I120" s="52"/>
      <c r="J120" s="52"/>
      <c r="K120" s="52">
        <f t="shared" si="8"/>
        <v>3</v>
      </c>
      <c r="L120" s="54">
        <f t="shared" si="9"/>
        <v>225</v>
      </c>
      <c r="M120" s="52"/>
      <c r="N120" s="52"/>
      <c r="O120" s="209"/>
      <c r="P120" s="209"/>
    </row>
    <row r="121" spans="1:16" x14ac:dyDescent="0.25">
      <c r="A121" s="50">
        <v>110</v>
      </c>
      <c r="B121" s="51" t="s">
        <v>754</v>
      </c>
      <c r="C121" s="106">
        <f t="shared" si="5"/>
        <v>875</v>
      </c>
      <c r="D121" s="52">
        <v>6</v>
      </c>
      <c r="E121" s="52" t="s">
        <v>80</v>
      </c>
      <c r="F121" s="180">
        <v>5250</v>
      </c>
      <c r="G121" s="52">
        <f t="shared" si="6"/>
        <v>3</v>
      </c>
      <c r="H121" s="54">
        <f t="shared" si="7"/>
        <v>2625</v>
      </c>
      <c r="I121" s="52"/>
      <c r="J121" s="52"/>
      <c r="K121" s="52">
        <f t="shared" si="8"/>
        <v>3</v>
      </c>
      <c r="L121" s="54">
        <f t="shared" si="9"/>
        <v>2625</v>
      </c>
      <c r="M121" s="52"/>
      <c r="N121" s="52"/>
      <c r="O121" s="209"/>
      <c r="P121" s="209"/>
    </row>
    <row r="122" spans="1:16" x14ac:dyDescent="0.25">
      <c r="A122" s="50">
        <v>111</v>
      </c>
      <c r="B122" s="51" t="s">
        <v>755</v>
      </c>
      <c r="C122" s="106">
        <f t="shared" si="5"/>
        <v>50</v>
      </c>
      <c r="D122" s="52">
        <v>3</v>
      </c>
      <c r="E122" s="52" t="s">
        <v>80</v>
      </c>
      <c r="F122" s="180">
        <v>150</v>
      </c>
      <c r="G122" s="52">
        <v>3</v>
      </c>
      <c r="H122" s="54">
        <f t="shared" si="7"/>
        <v>150</v>
      </c>
      <c r="I122" s="52"/>
      <c r="J122" s="52"/>
      <c r="K122" s="52"/>
      <c r="L122" s="54">
        <f t="shared" si="9"/>
        <v>0</v>
      </c>
      <c r="M122" s="52"/>
      <c r="N122" s="52"/>
      <c r="O122" s="209"/>
      <c r="P122" s="209"/>
    </row>
    <row r="123" spans="1:16" x14ac:dyDescent="0.25">
      <c r="A123" s="50">
        <v>112</v>
      </c>
      <c r="B123" s="51" t="s">
        <v>756</v>
      </c>
      <c r="C123" s="106">
        <f t="shared" si="5"/>
        <v>700</v>
      </c>
      <c r="D123" s="52">
        <v>1</v>
      </c>
      <c r="E123" s="52" t="s">
        <v>298</v>
      </c>
      <c r="F123" s="180">
        <v>700</v>
      </c>
      <c r="G123" s="52">
        <v>1</v>
      </c>
      <c r="H123" s="54">
        <f t="shared" si="7"/>
        <v>700</v>
      </c>
      <c r="I123" s="52"/>
      <c r="J123" s="52"/>
      <c r="K123" s="52"/>
      <c r="L123" s="54">
        <f t="shared" si="9"/>
        <v>0</v>
      </c>
      <c r="M123" s="52"/>
      <c r="N123" s="52"/>
      <c r="O123" s="209"/>
      <c r="P123" s="209"/>
    </row>
    <row r="124" spans="1:16" x14ac:dyDescent="0.25">
      <c r="A124" s="50">
        <v>113</v>
      </c>
      <c r="B124" s="51" t="s">
        <v>757</v>
      </c>
      <c r="C124" s="106">
        <f t="shared" si="5"/>
        <v>700</v>
      </c>
      <c r="D124" s="52">
        <v>2</v>
      </c>
      <c r="E124" s="52" t="s">
        <v>80</v>
      </c>
      <c r="F124" s="180">
        <v>1400</v>
      </c>
      <c r="G124" s="52">
        <f t="shared" si="6"/>
        <v>1</v>
      </c>
      <c r="H124" s="54">
        <f t="shared" si="7"/>
        <v>700</v>
      </c>
      <c r="I124" s="52"/>
      <c r="J124" s="52"/>
      <c r="K124" s="52">
        <f t="shared" si="8"/>
        <v>1</v>
      </c>
      <c r="L124" s="54">
        <f t="shared" si="9"/>
        <v>700</v>
      </c>
      <c r="M124" s="52"/>
      <c r="N124" s="52"/>
      <c r="O124" s="209"/>
      <c r="P124" s="209"/>
    </row>
    <row r="125" spans="1:16" x14ac:dyDescent="0.25">
      <c r="A125" s="50">
        <v>114</v>
      </c>
      <c r="B125" s="51" t="s">
        <v>758</v>
      </c>
      <c r="C125" s="106">
        <f t="shared" si="5"/>
        <v>210</v>
      </c>
      <c r="D125" s="52">
        <v>2</v>
      </c>
      <c r="E125" s="52" t="s">
        <v>80</v>
      </c>
      <c r="F125" s="180">
        <v>420</v>
      </c>
      <c r="G125" s="52">
        <f t="shared" si="6"/>
        <v>1</v>
      </c>
      <c r="H125" s="54">
        <f t="shared" si="7"/>
        <v>210</v>
      </c>
      <c r="I125" s="52"/>
      <c r="J125" s="52"/>
      <c r="K125" s="52">
        <f t="shared" si="8"/>
        <v>1</v>
      </c>
      <c r="L125" s="54">
        <f t="shared" si="9"/>
        <v>210</v>
      </c>
      <c r="M125" s="52"/>
      <c r="N125" s="52"/>
      <c r="O125" s="209"/>
      <c r="P125" s="209"/>
    </row>
    <row r="126" spans="1:16" x14ac:dyDescent="0.25">
      <c r="A126" s="50">
        <v>115</v>
      </c>
      <c r="B126" s="51" t="s">
        <v>759</v>
      </c>
      <c r="C126" s="106">
        <f t="shared" si="5"/>
        <v>195</v>
      </c>
      <c r="D126" s="52">
        <v>8</v>
      </c>
      <c r="E126" s="52" t="s">
        <v>80</v>
      </c>
      <c r="F126" s="180">
        <v>1560</v>
      </c>
      <c r="G126" s="52">
        <f t="shared" si="6"/>
        <v>4</v>
      </c>
      <c r="H126" s="54">
        <f t="shared" si="7"/>
        <v>780</v>
      </c>
      <c r="I126" s="52"/>
      <c r="J126" s="52"/>
      <c r="K126" s="52">
        <f t="shared" si="8"/>
        <v>4</v>
      </c>
      <c r="L126" s="54">
        <f t="shared" si="9"/>
        <v>780</v>
      </c>
      <c r="M126" s="52"/>
      <c r="N126" s="52"/>
      <c r="O126" s="209"/>
      <c r="P126" s="209"/>
    </row>
    <row r="127" spans="1:16" x14ac:dyDescent="0.25">
      <c r="A127" s="50">
        <v>116</v>
      </c>
      <c r="B127" s="51" t="s">
        <v>760</v>
      </c>
      <c r="C127" s="106">
        <f t="shared" si="5"/>
        <v>350</v>
      </c>
      <c r="D127" s="52">
        <v>80</v>
      </c>
      <c r="E127" s="52" t="s">
        <v>84</v>
      </c>
      <c r="F127" s="180">
        <v>28000</v>
      </c>
      <c r="G127" s="52">
        <f t="shared" si="6"/>
        <v>40</v>
      </c>
      <c r="H127" s="54">
        <f t="shared" si="7"/>
        <v>14000</v>
      </c>
      <c r="I127" s="52"/>
      <c r="J127" s="52"/>
      <c r="K127" s="52">
        <f t="shared" si="8"/>
        <v>40</v>
      </c>
      <c r="L127" s="54">
        <f t="shared" si="9"/>
        <v>14000</v>
      </c>
      <c r="M127" s="52"/>
      <c r="N127" s="52"/>
      <c r="O127" s="209"/>
      <c r="P127" s="209"/>
    </row>
    <row r="128" spans="1:16" x14ac:dyDescent="0.25">
      <c r="A128" s="50">
        <v>117</v>
      </c>
      <c r="B128" s="51" t="s">
        <v>761</v>
      </c>
      <c r="C128" s="106">
        <f t="shared" si="5"/>
        <v>300</v>
      </c>
      <c r="D128" s="52">
        <v>80</v>
      </c>
      <c r="E128" s="52" t="s">
        <v>84</v>
      </c>
      <c r="F128" s="180">
        <v>24000</v>
      </c>
      <c r="G128" s="52">
        <f t="shared" si="6"/>
        <v>40</v>
      </c>
      <c r="H128" s="54">
        <f t="shared" si="7"/>
        <v>12000</v>
      </c>
      <c r="I128" s="52"/>
      <c r="J128" s="52"/>
      <c r="K128" s="52">
        <f t="shared" si="8"/>
        <v>40</v>
      </c>
      <c r="L128" s="54">
        <f t="shared" si="9"/>
        <v>12000</v>
      </c>
      <c r="M128" s="52"/>
      <c r="N128" s="52"/>
      <c r="O128" s="209"/>
      <c r="P128" s="209"/>
    </row>
    <row r="129" spans="1:16" x14ac:dyDescent="0.25">
      <c r="A129" s="50">
        <v>118</v>
      </c>
      <c r="B129" s="51" t="s">
        <v>762</v>
      </c>
      <c r="C129" s="106">
        <f t="shared" si="5"/>
        <v>10</v>
      </c>
      <c r="D129" s="52">
        <v>20</v>
      </c>
      <c r="E129" s="52" t="s">
        <v>80</v>
      </c>
      <c r="F129" s="180">
        <v>200</v>
      </c>
      <c r="G129" s="52">
        <f t="shared" si="6"/>
        <v>10</v>
      </c>
      <c r="H129" s="54">
        <f t="shared" si="7"/>
        <v>100</v>
      </c>
      <c r="I129" s="52"/>
      <c r="J129" s="52"/>
      <c r="K129" s="52">
        <f t="shared" si="8"/>
        <v>10</v>
      </c>
      <c r="L129" s="54">
        <f t="shared" si="9"/>
        <v>100</v>
      </c>
      <c r="M129" s="52"/>
      <c r="N129" s="52"/>
      <c r="O129" s="209"/>
      <c r="P129" s="209"/>
    </row>
    <row r="130" spans="1:16" x14ac:dyDescent="0.25">
      <c r="A130" s="50">
        <v>119</v>
      </c>
      <c r="B130" s="51" t="s">
        <v>763</v>
      </c>
      <c r="C130" s="106">
        <f t="shared" si="5"/>
        <v>41.666666666666664</v>
      </c>
      <c r="D130" s="52">
        <v>36</v>
      </c>
      <c r="E130" s="52" t="s">
        <v>770</v>
      </c>
      <c r="F130" s="180">
        <v>1500</v>
      </c>
      <c r="G130" s="52">
        <f t="shared" si="6"/>
        <v>18</v>
      </c>
      <c r="H130" s="54">
        <f t="shared" si="7"/>
        <v>750</v>
      </c>
      <c r="I130" s="52"/>
      <c r="J130" s="52"/>
      <c r="K130" s="52">
        <f t="shared" si="8"/>
        <v>18</v>
      </c>
      <c r="L130" s="54">
        <f t="shared" si="9"/>
        <v>750</v>
      </c>
      <c r="M130" s="52"/>
      <c r="N130" s="52"/>
      <c r="O130" s="209"/>
      <c r="P130" s="209"/>
    </row>
    <row r="131" spans="1:16" x14ac:dyDescent="0.25">
      <c r="A131" s="50">
        <v>120</v>
      </c>
      <c r="B131" s="51" t="s">
        <v>764</v>
      </c>
      <c r="C131" s="106">
        <f t="shared" si="5"/>
        <v>2000</v>
      </c>
      <c r="D131" s="52">
        <v>1</v>
      </c>
      <c r="E131" s="52" t="s">
        <v>96</v>
      </c>
      <c r="F131" s="180">
        <v>2000</v>
      </c>
      <c r="G131" s="52">
        <v>1</v>
      </c>
      <c r="H131" s="54">
        <f t="shared" si="7"/>
        <v>2000</v>
      </c>
      <c r="I131" s="52"/>
      <c r="J131" s="52"/>
      <c r="K131" s="52"/>
      <c r="L131" s="54">
        <f t="shared" si="9"/>
        <v>0</v>
      </c>
      <c r="M131" s="52"/>
      <c r="N131" s="52"/>
      <c r="O131" s="209"/>
      <c r="P131" s="209"/>
    </row>
    <row r="132" spans="1:16" x14ac:dyDescent="0.25">
      <c r="A132" s="50">
        <v>121</v>
      </c>
      <c r="B132" s="51" t="s">
        <v>765</v>
      </c>
      <c r="C132" s="106">
        <f t="shared" si="5"/>
        <v>500</v>
      </c>
      <c r="D132" s="52">
        <v>1</v>
      </c>
      <c r="E132" s="52" t="s">
        <v>298</v>
      </c>
      <c r="F132" s="180">
        <v>500</v>
      </c>
      <c r="G132" s="52">
        <v>1</v>
      </c>
      <c r="H132" s="54">
        <f t="shared" si="7"/>
        <v>500</v>
      </c>
      <c r="I132" s="52"/>
      <c r="J132" s="52"/>
      <c r="K132" s="52"/>
      <c r="L132" s="54">
        <f t="shared" si="9"/>
        <v>0</v>
      </c>
      <c r="M132" s="52"/>
      <c r="N132" s="52"/>
      <c r="O132" s="209"/>
      <c r="P132" s="209"/>
    </row>
    <row r="133" spans="1:16" ht="23.25" x14ac:dyDescent="0.25">
      <c r="A133" s="50">
        <v>122</v>
      </c>
      <c r="B133" s="51" t="s">
        <v>766</v>
      </c>
      <c r="C133" s="106">
        <f t="shared" si="5"/>
        <v>500</v>
      </c>
      <c r="D133" s="52">
        <v>1</v>
      </c>
      <c r="E133" s="52" t="s">
        <v>298</v>
      </c>
      <c r="F133" s="180">
        <v>500</v>
      </c>
      <c r="G133" s="52">
        <v>1</v>
      </c>
      <c r="H133" s="54">
        <f t="shared" si="7"/>
        <v>500</v>
      </c>
      <c r="I133" s="52"/>
      <c r="J133" s="52"/>
      <c r="K133" s="52"/>
      <c r="L133" s="54">
        <f t="shared" si="9"/>
        <v>0</v>
      </c>
      <c r="M133" s="52"/>
      <c r="N133" s="52"/>
      <c r="O133" s="209"/>
      <c r="P133" s="209"/>
    </row>
    <row r="134" spans="1:16" x14ac:dyDescent="0.25">
      <c r="A134" s="50">
        <v>123</v>
      </c>
      <c r="B134" s="51" t="s">
        <v>767</v>
      </c>
      <c r="C134" s="106">
        <f t="shared" si="5"/>
        <v>10</v>
      </c>
      <c r="D134" s="52">
        <v>100</v>
      </c>
      <c r="E134" s="52" t="s">
        <v>80</v>
      </c>
      <c r="F134" s="180">
        <v>1000</v>
      </c>
      <c r="G134" s="52">
        <f t="shared" si="6"/>
        <v>50</v>
      </c>
      <c r="H134" s="54">
        <f t="shared" si="7"/>
        <v>500</v>
      </c>
      <c r="I134" s="52"/>
      <c r="J134" s="52"/>
      <c r="K134" s="52">
        <f t="shared" si="8"/>
        <v>50</v>
      </c>
      <c r="L134" s="54">
        <f t="shared" si="9"/>
        <v>500</v>
      </c>
      <c r="M134" s="52"/>
      <c r="N134" s="52"/>
      <c r="O134" s="209"/>
      <c r="P134" s="209"/>
    </row>
    <row r="135" spans="1:16" x14ac:dyDescent="0.25">
      <c r="A135" s="50">
        <v>124</v>
      </c>
      <c r="B135" s="51" t="s">
        <v>768</v>
      </c>
      <c r="C135" s="106">
        <f t="shared" si="5"/>
        <v>10</v>
      </c>
      <c r="D135" s="52">
        <v>100</v>
      </c>
      <c r="E135" s="52" t="s">
        <v>80</v>
      </c>
      <c r="F135" s="180">
        <v>1000</v>
      </c>
      <c r="G135" s="52">
        <f t="shared" si="6"/>
        <v>50</v>
      </c>
      <c r="H135" s="54">
        <f t="shared" si="7"/>
        <v>500</v>
      </c>
      <c r="I135" s="52"/>
      <c r="J135" s="52"/>
      <c r="K135" s="52">
        <f t="shared" si="8"/>
        <v>50</v>
      </c>
      <c r="L135" s="54">
        <f t="shared" si="9"/>
        <v>500</v>
      </c>
      <c r="M135" s="52"/>
      <c r="N135" s="52"/>
      <c r="O135" s="209"/>
      <c r="P135" s="209"/>
    </row>
    <row r="136" spans="1:16" x14ac:dyDescent="0.25">
      <c r="A136" s="50">
        <v>125</v>
      </c>
      <c r="B136" s="51" t="s">
        <v>769</v>
      </c>
      <c r="C136" s="106">
        <f t="shared" si="5"/>
        <v>350</v>
      </c>
      <c r="D136" s="52">
        <v>10</v>
      </c>
      <c r="E136" s="52" t="s">
        <v>483</v>
      </c>
      <c r="F136" s="180">
        <v>3500</v>
      </c>
      <c r="G136" s="52">
        <f t="shared" si="6"/>
        <v>5</v>
      </c>
      <c r="H136" s="54">
        <f t="shared" si="7"/>
        <v>1750</v>
      </c>
      <c r="I136" s="52"/>
      <c r="J136" s="52"/>
      <c r="K136" s="52">
        <f t="shared" si="8"/>
        <v>5</v>
      </c>
      <c r="L136" s="54">
        <f t="shared" si="9"/>
        <v>1750</v>
      </c>
      <c r="M136" s="52"/>
      <c r="N136" s="52"/>
      <c r="O136" s="209"/>
      <c r="P136" s="209"/>
    </row>
    <row r="137" spans="1:16" x14ac:dyDescent="0.25">
      <c r="A137" s="130" t="s">
        <v>19</v>
      </c>
      <c r="B137" s="52"/>
      <c r="C137" s="52"/>
      <c r="D137" s="52"/>
      <c r="E137" s="52"/>
      <c r="F137" s="180">
        <f>SUM(F12:F136)</f>
        <v>1151900</v>
      </c>
      <c r="G137" s="52"/>
      <c r="H137" s="180">
        <f>SUM(H12:H136)</f>
        <v>591305</v>
      </c>
      <c r="I137" s="52"/>
      <c r="J137" s="4"/>
      <c r="K137" s="4"/>
      <c r="L137" s="180">
        <f>SUM(L12:L136)</f>
        <v>560595</v>
      </c>
      <c r="M137" s="4"/>
      <c r="N137" s="4"/>
    </row>
    <row r="138" spans="1:16" s="8" customForma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</row>
    <row r="139" spans="1:16" s="8" customFormat="1" x14ac:dyDescent="0.25">
      <c r="A139" s="20" t="s">
        <v>27</v>
      </c>
      <c r="B139" s="6"/>
      <c r="C139" s="6"/>
      <c r="D139" s="6"/>
      <c r="E139" s="6"/>
      <c r="F139" s="6"/>
      <c r="G139" s="6"/>
      <c r="H139" s="7"/>
      <c r="I139" s="7"/>
      <c r="J139" s="7"/>
      <c r="K139" s="7"/>
      <c r="L139" s="7"/>
    </row>
    <row r="140" spans="1:16" s="8" customFormat="1" ht="14.45" customHeight="1" x14ac:dyDescent="0.25">
      <c r="B140" s="7"/>
      <c r="C140" s="7"/>
      <c r="D140" s="7"/>
      <c r="E140" s="7"/>
      <c r="F140" s="7"/>
      <c r="G140" s="7"/>
      <c r="H140" s="15"/>
      <c r="I140" s="7"/>
      <c r="K140"/>
      <c r="L140"/>
      <c r="M140"/>
    </row>
    <row r="141" spans="1:16" s="8" customFormat="1" ht="14.45" customHeight="1" x14ac:dyDescent="0.25">
      <c r="B141" s="7"/>
      <c r="C141" s="7"/>
      <c r="D141" s="7"/>
      <c r="E141" s="7"/>
      <c r="F141" s="7"/>
      <c r="G141" s="7"/>
      <c r="H141" s="15"/>
      <c r="I141" s="7"/>
      <c r="K141"/>
      <c r="L141"/>
      <c r="M141"/>
    </row>
    <row r="142" spans="1:16" s="8" customFormat="1" ht="14.45" customHeight="1" x14ac:dyDescent="0.25">
      <c r="A142" s="276" t="s">
        <v>773</v>
      </c>
      <c r="B142" s="276"/>
      <c r="C142" s="276"/>
      <c r="D142" s="7"/>
      <c r="E142" s="7"/>
      <c r="F142" s="7"/>
      <c r="G142" s="7"/>
      <c r="H142" s="15"/>
      <c r="I142" s="7"/>
      <c r="K142"/>
      <c r="L142"/>
      <c r="M142"/>
    </row>
    <row r="143" spans="1:16" s="8" customFormat="1" x14ac:dyDescent="0.25">
      <c r="A143" s="281" t="s">
        <v>835</v>
      </c>
      <c r="B143" s="281"/>
      <c r="C143" s="281"/>
      <c r="D143" s="7"/>
      <c r="H143" s="7"/>
      <c r="K143"/>
      <c r="L143"/>
      <c r="M143"/>
    </row>
    <row r="144" spans="1:16" s="8" customFormat="1" x14ac:dyDescent="0.25">
      <c r="B144" s="7"/>
      <c r="C144" s="7"/>
      <c r="D144" s="7"/>
      <c r="H144" s="7"/>
      <c r="K144"/>
      <c r="L144"/>
      <c r="M144"/>
    </row>
    <row r="145" s="8" customFormat="1" x14ac:dyDescent="0.25"/>
  </sheetData>
  <sheetProtection password="C1B6" sheet="1" objects="1" scenarios="1"/>
  <mergeCells count="22">
    <mergeCell ref="K7:N7"/>
    <mergeCell ref="A143:C143"/>
    <mergeCell ref="G3:H3"/>
    <mergeCell ref="G4:H4"/>
    <mergeCell ref="A6:D6"/>
    <mergeCell ref="A7:E7"/>
    <mergeCell ref="F7:J7"/>
    <mergeCell ref="A8:E8"/>
    <mergeCell ref="G8:H8"/>
    <mergeCell ref="I8:J8"/>
    <mergeCell ref="K8:N8"/>
    <mergeCell ref="A9:A11"/>
    <mergeCell ref="B9:B11"/>
    <mergeCell ref="C9:C11"/>
    <mergeCell ref="D9:E10"/>
    <mergeCell ref="F9:F11"/>
    <mergeCell ref="A142:C142"/>
    <mergeCell ref="G9:N9"/>
    <mergeCell ref="G10:H10"/>
    <mergeCell ref="I10:J10"/>
    <mergeCell ref="K10:L10"/>
    <mergeCell ref="M10:N10"/>
  </mergeCells>
  <pageMargins left="0.62992125984251968" right="0.23622047244094491" top="0" bottom="0" header="0.31496062992125984" footer="0.31496062992125984"/>
  <pageSetup paperSize="10000" scale="8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7"/>
  <sheetViews>
    <sheetView zoomScaleNormal="100" zoomScaleSheetLayoutView="100" workbookViewId="0">
      <selection activeCell="B5" sqref="B5"/>
    </sheetView>
  </sheetViews>
  <sheetFormatPr defaultRowHeight="15" x14ac:dyDescent="0.25"/>
  <cols>
    <col min="1" max="1" width="10.5703125" style="9" customWidth="1"/>
    <col min="2" max="2" width="37.7109375" style="9" bestFit="1" customWidth="1"/>
    <col min="3" max="3" width="13.5703125" style="9" customWidth="1"/>
    <col min="4" max="4" width="7.5703125" style="247" customWidth="1"/>
    <col min="5" max="5" width="8.85546875" style="9" customWidth="1"/>
    <col min="6" max="6" width="11.42578125" style="9" customWidth="1"/>
    <col min="7" max="7" width="9.140625" style="9"/>
    <col min="8" max="8" width="11.85546875" style="9" customWidth="1"/>
    <col min="9" max="9" width="9.140625" style="9"/>
    <col min="10" max="10" width="11.85546875" style="9" customWidth="1"/>
    <col min="11" max="11" width="9.140625" style="9" customWidth="1"/>
    <col min="12" max="12" width="11.85546875" style="9" customWidth="1"/>
    <col min="13" max="13" width="9.140625" style="9"/>
    <col min="14" max="14" width="11.85546875" style="9" customWidth="1"/>
    <col min="15" max="15" width="9.140625" style="9"/>
  </cols>
  <sheetData>
    <row r="1" spans="1:14" x14ac:dyDescent="0.25">
      <c r="A1" s="13" t="s">
        <v>24</v>
      </c>
      <c r="B1" s="13"/>
      <c r="C1" s="13"/>
    </row>
    <row r="2" spans="1:14" x14ac:dyDescent="0.25">
      <c r="A2" s="13"/>
      <c r="B2" s="13"/>
      <c r="C2" s="13"/>
    </row>
    <row r="3" spans="1:14" x14ac:dyDescent="0.25">
      <c r="G3" s="282" t="s">
        <v>0</v>
      </c>
      <c r="H3" s="282"/>
    </row>
    <row r="4" spans="1:14" x14ac:dyDescent="0.25">
      <c r="G4" s="283" t="s">
        <v>33</v>
      </c>
      <c r="H4" s="283"/>
    </row>
    <row r="6" spans="1:14" ht="14.45" customHeight="1" x14ac:dyDescent="0.25">
      <c r="A6" s="284" t="s">
        <v>552</v>
      </c>
      <c r="B6" s="284"/>
      <c r="C6" s="284"/>
      <c r="D6" s="284"/>
      <c r="E6" s="252"/>
      <c r="F6" s="252"/>
      <c r="G6" s="252"/>
      <c r="H6" s="252"/>
      <c r="I6" s="252"/>
      <c r="J6" s="252"/>
      <c r="K6" s="252"/>
      <c r="L6" s="252"/>
      <c r="M6" s="252"/>
      <c r="N6" s="252"/>
    </row>
    <row r="7" spans="1:14" x14ac:dyDescent="0.25">
      <c r="A7" s="285" t="s">
        <v>1</v>
      </c>
      <c r="B7" s="285"/>
      <c r="C7" s="285"/>
      <c r="D7" s="285"/>
      <c r="E7" s="285"/>
      <c r="F7" s="277" t="s">
        <v>2</v>
      </c>
      <c r="G7" s="277"/>
      <c r="H7" s="277"/>
      <c r="I7" s="277"/>
      <c r="J7" s="277"/>
      <c r="K7" s="286" t="s">
        <v>26</v>
      </c>
      <c r="L7" s="286"/>
      <c r="M7" s="286"/>
      <c r="N7" s="286"/>
    </row>
    <row r="8" spans="1:14" x14ac:dyDescent="0.25">
      <c r="A8" s="286" t="s">
        <v>1264</v>
      </c>
      <c r="B8" s="286"/>
      <c r="C8" s="286"/>
      <c r="D8" s="286"/>
      <c r="E8" s="286"/>
      <c r="F8" s="230" t="s">
        <v>3</v>
      </c>
      <c r="G8" s="277" t="s">
        <v>4</v>
      </c>
      <c r="H8" s="277"/>
      <c r="I8" s="277" t="s">
        <v>5</v>
      </c>
      <c r="J8" s="277"/>
      <c r="K8" s="286" t="s">
        <v>6</v>
      </c>
      <c r="L8" s="286"/>
      <c r="M8" s="286"/>
      <c r="N8" s="286"/>
    </row>
    <row r="9" spans="1:14" x14ac:dyDescent="0.25">
      <c r="A9" s="278" t="s">
        <v>7</v>
      </c>
      <c r="B9" s="278" t="s">
        <v>8</v>
      </c>
      <c r="C9" s="278" t="s">
        <v>9</v>
      </c>
      <c r="D9" s="287" t="s">
        <v>10</v>
      </c>
      <c r="E9" s="288"/>
      <c r="F9" s="278" t="s">
        <v>11</v>
      </c>
      <c r="G9" s="277" t="s">
        <v>12</v>
      </c>
      <c r="H9" s="277"/>
      <c r="I9" s="277"/>
      <c r="J9" s="277"/>
      <c r="K9" s="277"/>
      <c r="L9" s="277"/>
      <c r="M9" s="277"/>
      <c r="N9" s="277"/>
    </row>
    <row r="10" spans="1:14" x14ac:dyDescent="0.25">
      <c r="A10" s="278"/>
      <c r="B10" s="278"/>
      <c r="C10" s="278"/>
      <c r="D10" s="289"/>
      <c r="E10" s="290"/>
      <c r="F10" s="278"/>
      <c r="G10" s="278" t="s">
        <v>13</v>
      </c>
      <c r="H10" s="278"/>
      <c r="I10" s="278" t="s">
        <v>14</v>
      </c>
      <c r="J10" s="278"/>
      <c r="K10" s="279" t="s">
        <v>15</v>
      </c>
      <c r="L10" s="279"/>
      <c r="M10" s="277" t="s">
        <v>16</v>
      </c>
      <c r="N10" s="277"/>
    </row>
    <row r="11" spans="1:14" x14ac:dyDescent="0.25">
      <c r="A11" s="278"/>
      <c r="B11" s="278"/>
      <c r="C11" s="278"/>
      <c r="D11" s="231" t="s">
        <v>25</v>
      </c>
      <c r="E11" s="231" t="s">
        <v>8</v>
      </c>
      <c r="F11" s="278"/>
      <c r="G11" s="230" t="s">
        <v>17</v>
      </c>
      <c r="H11" s="231" t="s">
        <v>18</v>
      </c>
      <c r="I11" s="231" t="s">
        <v>17</v>
      </c>
      <c r="J11" s="231" t="s">
        <v>18</v>
      </c>
      <c r="K11" s="231" t="s">
        <v>17</v>
      </c>
      <c r="L11" s="231" t="s">
        <v>18</v>
      </c>
      <c r="M11" s="231" t="s">
        <v>17</v>
      </c>
      <c r="N11" s="231" t="s">
        <v>18</v>
      </c>
    </row>
    <row r="12" spans="1:14" x14ac:dyDescent="0.25">
      <c r="A12" s="50">
        <v>1</v>
      </c>
      <c r="B12" s="122" t="s">
        <v>1265</v>
      </c>
      <c r="C12" s="54">
        <f>F12/D12</f>
        <v>243</v>
      </c>
      <c r="D12" s="248">
        <v>30</v>
      </c>
      <c r="E12" s="52" t="s">
        <v>84</v>
      </c>
      <c r="F12" s="123">
        <v>7290</v>
      </c>
      <c r="G12" s="122" t="s">
        <v>1305</v>
      </c>
      <c r="H12" s="52"/>
      <c r="I12" s="123" t="s">
        <v>1309</v>
      </c>
      <c r="J12" s="52"/>
      <c r="K12" s="177"/>
      <c r="L12" s="52"/>
      <c r="M12" s="52"/>
      <c r="N12" s="52"/>
    </row>
    <row r="13" spans="1:14" ht="14.45" customHeight="1" x14ac:dyDescent="0.25">
      <c r="A13" s="50">
        <v>2</v>
      </c>
      <c r="B13" s="122" t="s">
        <v>1266</v>
      </c>
      <c r="C13" s="54">
        <f t="shared" ref="C13:C68" si="0">F13/D13</f>
        <v>112</v>
      </c>
      <c r="D13" s="248">
        <v>12</v>
      </c>
      <c r="E13" s="52" t="s">
        <v>484</v>
      </c>
      <c r="F13" s="123">
        <v>1344</v>
      </c>
      <c r="G13" s="122" t="s">
        <v>1292</v>
      </c>
      <c r="H13" s="52"/>
      <c r="I13" s="122"/>
      <c r="J13" s="52"/>
      <c r="K13" s="177"/>
      <c r="L13" s="52"/>
      <c r="M13" s="52"/>
      <c r="N13" s="52"/>
    </row>
    <row r="14" spans="1:14" ht="14.45" customHeight="1" x14ac:dyDescent="0.25">
      <c r="A14" s="50">
        <v>3</v>
      </c>
      <c r="B14" s="122" t="s">
        <v>1267</v>
      </c>
      <c r="C14" s="54">
        <f t="shared" si="0"/>
        <v>8</v>
      </c>
      <c r="D14" s="248">
        <v>50</v>
      </c>
      <c r="E14" s="52" t="s">
        <v>80</v>
      </c>
      <c r="F14" s="123">
        <v>400</v>
      </c>
      <c r="G14" s="122" t="s">
        <v>1293</v>
      </c>
      <c r="H14" s="52"/>
      <c r="I14" s="122"/>
      <c r="J14" s="52"/>
      <c r="K14" s="177"/>
      <c r="L14" s="52"/>
      <c r="M14" s="52"/>
      <c r="N14" s="52"/>
    </row>
    <row r="15" spans="1:14" ht="14.45" customHeight="1" x14ac:dyDescent="0.25">
      <c r="A15" s="50">
        <v>4</v>
      </c>
      <c r="B15" s="122" t="s">
        <v>1268</v>
      </c>
      <c r="C15" s="54">
        <f t="shared" si="0"/>
        <v>52</v>
      </c>
      <c r="D15" s="248">
        <v>2</v>
      </c>
      <c r="E15" s="52" t="s">
        <v>483</v>
      </c>
      <c r="F15" s="123">
        <v>104</v>
      </c>
      <c r="G15" s="122"/>
      <c r="H15" s="52"/>
      <c r="I15" s="122" t="s">
        <v>1294</v>
      </c>
      <c r="J15" s="52"/>
      <c r="K15" s="177"/>
      <c r="L15" s="52"/>
      <c r="M15" s="52"/>
      <c r="N15" s="52"/>
    </row>
    <row r="16" spans="1:14" ht="14.45" customHeight="1" x14ac:dyDescent="0.25">
      <c r="A16" s="50">
        <v>5</v>
      </c>
      <c r="B16" s="122" t="s">
        <v>1269</v>
      </c>
      <c r="C16" s="54">
        <f t="shared" si="0"/>
        <v>750</v>
      </c>
      <c r="D16" s="248">
        <v>1</v>
      </c>
      <c r="E16" s="52" t="s">
        <v>85</v>
      </c>
      <c r="F16" s="123">
        <v>750</v>
      </c>
      <c r="G16" s="122"/>
      <c r="H16" s="52"/>
      <c r="I16" s="122" t="s">
        <v>1295</v>
      </c>
      <c r="J16" s="52"/>
      <c r="K16" s="177"/>
      <c r="L16" s="52"/>
      <c r="M16" s="52"/>
      <c r="N16" s="52"/>
    </row>
    <row r="17" spans="1:14" ht="14.45" customHeight="1" x14ac:dyDescent="0.25">
      <c r="A17" s="50">
        <v>6</v>
      </c>
      <c r="B17" s="122" t="s">
        <v>1270</v>
      </c>
      <c r="C17" s="54">
        <f t="shared" si="0"/>
        <v>750</v>
      </c>
      <c r="D17" s="248">
        <v>1</v>
      </c>
      <c r="E17" s="52" t="s">
        <v>85</v>
      </c>
      <c r="F17" s="123">
        <v>750</v>
      </c>
      <c r="G17" s="122"/>
      <c r="H17" s="52"/>
      <c r="I17" s="122" t="s">
        <v>1295</v>
      </c>
      <c r="J17" s="52"/>
      <c r="K17" s="177"/>
      <c r="L17" s="52"/>
      <c r="M17" s="52"/>
      <c r="N17" s="52"/>
    </row>
    <row r="18" spans="1:14" ht="14.45" customHeight="1" x14ac:dyDescent="0.25">
      <c r="A18" s="50">
        <v>7</v>
      </c>
      <c r="B18" s="122" t="s">
        <v>1271</v>
      </c>
      <c r="C18" s="54">
        <f t="shared" si="0"/>
        <v>750</v>
      </c>
      <c r="D18" s="248">
        <v>1</v>
      </c>
      <c r="E18" s="52" t="s">
        <v>85</v>
      </c>
      <c r="F18" s="123">
        <v>750</v>
      </c>
      <c r="G18" s="122"/>
      <c r="H18" s="52"/>
      <c r="I18" s="122" t="s">
        <v>1295</v>
      </c>
      <c r="J18" s="52"/>
      <c r="K18" s="177"/>
      <c r="L18" s="52"/>
      <c r="M18" s="52"/>
      <c r="N18" s="52"/>
    </row>
    <row r="19" spans="1:14" ht="14.45" customHeight="1" x14ac:dyDescent="0.25">
      <c r="A19" s="50">
        <v>8</v>
      </c>
      <c r="B19" s="122" t="s">
        <v>1272</v>
      </c>
      <c r="C19" s="54">
        <f t="shared" si="0"/>
        <v>750</v>
      </c>
      <c r="D19" s="248">
        <v>1</v>
      </c>
      <c r="E19" s="52" t="s">
        <v>85</v>
      </c>
      <c r="F19" s="123">
        <v>750</v>
      </c>
      <c r="G19" s="122"/>
      <c r="H19" s="52"/>
      <c r="I19" s="122" t="s">
        <v>1295</v>
      </c>
      <c r="J19" s="52"/>
      <c r="K19" s="177"/>
      <c r="L19" s="52"/>
      <c r="M19" s="52"/>
      <c r="N19" s="52"/>
    </row>
    <row r="20" spans="1:14" ht="14.45" customHeight="1" x14ac:dyDescent="0.25">
      <c r="A20" s="50">
        <v>9</v>
      </c>
      <c r="B20" s="122" t="s">
        <v>1273</v>
      </c>
      <c r="C20" s="54">
        <f t="shared" si="0"/>
        <v>750</v>
      </c>
      <c r="D20" s="248">
        <v>1</v>
      </c>
      <c r="E20" s="52" t="s">
        <v>85</v>
      </c>
      <c r="F20" s="123">
        <v>750</v>
      </c>
      <c r="G20" s="122"/>
      <c r="H20" s="52"/>
      <c r="I20" s="122" t="s">
        <v>1295</v>
      </c>
      <c r="J20" s="52"/>
      <c r="K20" s="177"/>
      <c r="L20" s="52"/>
      <c r="M20" s="52"/>
      <c r="N20" s="52"/>
    </row>
    <row r="21" spans="1:14" ht="14.45" customHeight="1" x14ac:dyDescent="0.25">
      <c r="A21" s="50">
        <v>10</v>
      </c>
      <c r="B21" s="122" t="s">
        <v>1274</v>
      </c>
      <c r="C21" s="54">
        <f t="shared" si="0"/>
        <v>750</v>
      </c>
      <c r="D21" s="248">
        <v>1</v>
      </c>
      <c r="E21" s="52" t="s">
        <v>85</v>
      </c>
      <c r="F21" s="123">
        <v>750</v>
      </c>
      <c r="G21" s="122"/>
      <c r="H21" s="52"/>
      <c r="I21" s="122" t="s">
        <v>1295</v>
      </c>
      <c r="J21" s="52"/>
      <c r="K21" s="177"/>
      <c r="L21" s="52"/>
      <c r="M21" s="52"/>
      <c r="N21" s="52"/>
    </row>
    <row r="22" spans="1:14" ht="14.45" customHeight="1" x14ac:dyDescent="0.25">
      <c r="A22" s="50">
        <v>11</v>
      </c>
      <c r="B22" s="122" t="s">
        <v>1275</v>
      </c>
      <c r="C22" s="54">
        <f t="shared" si="0"/>
        <v>750</v>
      </c>
      <c r="D22" s="248">
        <v>1</v>
      </c>
      <c r="E22" s="52" t="s">
        <v>85</v>
      </c>
      <c r="F22" s="123">
        <v>750</v>
      </c>
      <c r="G22" s="122"/>
      <c r="H22" s="52"/>
      <c r="I22" s="122" t="s">
        <v>1295</v>
      </c>
      <c r="J22" s="52"/>
      <c r="K22" s="177"/>
      <c r="L22" s="52"/>
      <c r="M22" s="52"/>
      <c r="N22" s="52"/>
    </row>
    <row r="23" spans="1:14" ht="14.45" customHeight="1" x14ac:dyDescent="0.25">
      <c r="A23" s="50">
        <v>12</v>
      </c>
      <c r="B23" s="122" t="s">
        <v>1276</v>
      </c>
      <c r="C23" s="54">
        <f t="shared" si="0"/>
        <v>750</v>
      </c>
      <c r="D23" s="248">
        <v>1</v>
      </c>
      <c r="E23" s="52" t="s">
        <v>85</v>
      </c>
      <c r="F23" s="123">
        <v>750</v>
      </c>
      <c r="G23" s="122"/>
      <c r="H23" s="52"/>
      <c r="I23" s="122" t="s">
        <v>1295</v>
      </c>
      <c r="J23" s="52"/>
      <c r="K23" s="177"/>
      <c r="L23" s="52"/>
      <c r="M23" s="52"/>
      <c r="N23" s="52"/>
    </row>
    <row r="24" spans="1:14" ht="14.45" customHeight="1" x14ac:dyDescent="0.25">
      <c r="A24" s="50">
        <v>13</v>
      </c>
      <c r="B24" s="253" t="s">
        <v>1277</v>
      </c>
      <c r="C24" s="54">
        <f t="shared" si="0"/>
        <v>478</v>
      </c>
      <c r="D24" s="248">
        <v>1</v>
      </c>
      <c r="E24" s="52" t="s">
        <v>87</v>
      </c>
      <c r="F24" s="123">
        <v>478</v>
      </c>
      <c r="G24" s="122" t="s">
        <v>1296</v>
      </c>
      <c r="H24" s="52"/>
      <c r="I24" s="122"/>
      <c r="J24" s="52"/>
      <c r="K24" s="177"/>
      <c r="L24" s="52"/>
      <c r="M24" s="52"/>
      <c r="N24" s="52"/>
    </row>
    <row r="25" spans="1:14" ht="14.45" customHeight="1" x14ac:dyDescent="0.25">
      <c r="A25" s="50">
        <v>14</v>
      </c>
      <c r="B25" s="122" t="s">
        <v>1278</v>
      </c>
      <c r="C25" s="54">
        <f t="shared" si="0"/>
        <v>350</v>
      </c>
      <c r="D25" s="248">
        <v>25</v>
      </c>
      <c r="E25" s="52" t="s">
        <v>82</v>
      </c>
      <c r="F25" s="123">
        <v>8750</v>
      </c>
      <c r="G25" s="122" t="s">
        <v>1306</v>
      </c>
      <c r="H25" s="52"/>
      <c r="I25" s="122" t="s">
        <v>1310</v>
      </c>
      <c r="J25" s="52"/>
      <c r="K25" s="177"/>
      <c r="L25" s="52"/>
      <c r="M25" s="52"/>
      <c r="N25" s="52"/>
    </row>
    <row r="26" spans="1:14" ht="14.45" customHeight="1" x14ac:dyDescent="0.25">
      <c r="A26" s="50">
        <v>15</v>
      </c>
      <c r="B26" s="122" t="s">
        <v>1279</v>
      </c>
      <c r="C26" s="54">
        <f t="shared" si="0"/>
        <v>250</v>
      </c>
      <c r="D26" s="248">
        <v>5</v>
      </c>
      <c r="E26" s="52" t="s">
        <v>482</v>
      </c>
      <c r="F26" s="123">
        <v>1250</v>
      </c>
      <c r="G26" s="122" t="s">
        <v>1307</v>
      </c>
      <c r="H26" s="52"/>
      <c r="I26" s="123" t="s">
        <v>1311</v>
      </c>
      <c r="J26" s="52"/>
      <c r="K26" s="177"/>
      <c r="L26" s="52"/>
      <c r="M26" s="52"/>
      <c r="N26" s="52"/>
    </row>
    <row r="27" spans="1:14" ht="14.45" customHeight="1" x14ac:dyDescent="0.25">
      <c r="A27" s="50">
        <v>16</v>
      </c>
      <c r="B27" s="122" t="s">
        <v>1280</v>
      </c>
      <c r="C27" s="54">
        <f t="shared" si="0"/>
        <v>165</v>
      </c>
      <c r="D27" s="248">
        <v>10</v>
      </c>
      <c r="E27" s="52" t="s">
        <v>482</v>
      </c>
      <c r="F27" s="123">
        <v>1650</v>
      </c>
      <c r="G27" s="122" t="s">
        <v>1308</v>
      </c>
      <c r="H27" s="52"/>
      <c r="I27" s="123" t="s">
        <v>1312</v>
      </c>
      <c r="J27" s="52"/>
      <c r="K27" s="177"/>
      <c r="L27" s="52"/>
      <c r="M27" s="52"/>
      <c r="N27" s="52"/>
    </row>
    <row r="28" spans="1:14" x14ac:dyDescent="0.25">
      <c r="A28" s="50">
        <v>17</v>
      </c>
      <c r="B28" s="122" t="s">
        <v>1281</v>
      </c>
      <c r="C28" s="54">
        <f t="shared" si="0"/>
        <v>98</v>
      </c>
      <c r="D28" s="248">
        <v>1</v>
      </c>
      <c r="E28" s="52" t="s">
        <v>298</v>
      </c>
      <c r="F28" s="123">
        <v>98</v>
      </c>
      <c r="G28" s="122" t="s">
        <v>1297</v>
      </c>
      <c r="H28" s="52"/>
      <c r="I28" s="122"/>
      <c r="J28" s="52"/>
      <c r="K28" s="177"/>
      <c r="L28" s="52"/>
      <c r="M28" s="52"/>
      <c r="N28" s="52"/>
    </row>
    <row r="29" spans="1:14" x14ac:dyDescent="0.25">
      <c r="A29" s="50">
        <v>18</v>
      </c>
      <c r="B29" s="122" t="s">
        <v>1282</v>
      </c>
      <c r="C29" s="54">
        <f t="shared" si="0"/>
        <v>95</v>
      </c>
      <c r="D29" s="248">
        <v>2</v>
      </c>
      <c r="E29" s="52" t="s">
        <v>487</v>
      </c>
      <c r="F29" s="123">
        <v>190</v>
      </c>
      <c r="G29" s="122"/>
      <c r="H29" s="52"/>
      <c r="I29" s="122" t="s">
        <v>1313</v>
      </c>
      <c r="J29" s="52"/>
      <c r="K29" s="176"/>
      <c r="L29" s="52"/>
      <c r="M29" s="52"/>
      <c r="N29" s="52"/>
    </row>
    <row r="30" spans="1:14" x14ac:dyDescent="0.25">
      <c r="A30" s="50">
        <v>19</v>
      </c>
      <c r="B30" s="254" t="s">
        <v>1283</v>
      </c>
      <c r="C30" s="54">
        <f t="shared" si="0"/>
        <v>64</v>
      </c>
      <c r="D30" s="249">
        <v>5</v>
      </c>
      <c r="E30" s="52" t="s">
        <v>1051</v>
      </c>
      <c r="F30" s="260">
        <v>320</v>
      </c>
      <c r="G30" s="254"/>
      <c r="H30" s="52"/>
      <c r="I30" s="254" t="s">
        <v>1298</v>
      </c>
      <c r="J30" s="52"/>
      <c r="K30" s="176"/>
      <c r="L30" s="52"/>
      <c r="M30" s="52"/>
      <c r="N30" s="52"/>
    </row>
    <row r="31" spans="1:14" x14ac:dyDescent="0.25">
      <c r="A31" s="50">
        <v>20</v>
      </c>
      <c r="B31" s="122" t="s">
        <v>1284</v>
      </c>
      <c r="C31" s="54">
        <f t="shared" si="0"/>
        <v>124</v>
      </c>
      <c r="D31" s="248">
        <v>6</v>
      </c>
      <c r="E31" s="52" t="s">
        <v>482</v>
      </c>
      <c r="F31" s="123">
        <v>744</v>
      </c>
      <c r="G31" s="122" t="s">
        <v>1299</v>
      </c>
      <c r="H31" s="52"/>
      <c r="I31" s="122"/>
      <c r="J31" s="52"/>
      <c r="K31" s="177"/>
      <c r="L31" s="52"/>
      <c r="M31" s="52"/>
      <c r="N31" s="52"/>
    </row>
    <row r="32" spans="1:14" x14ac:dyDescent="0.25">
      <c r="A32" s="50">
        <v>21</v>
      </c>
      <c r="B32" s="122" t="s">
        <v>1285</v>
      </c>
      <c r="C32" s="54">
        <f t="shared" si="0"/>
        <v>12</v>
      </c>
      <c r="D32" s="248">
        <v>4</v>
      </c>
      <c r="E32" s="52" t="s">
        <v>80</v>
      </c>
      <c r="F32" s="123">
        <v>48</v>
      </c>
      <c r="G32" s="122" t="s">
        <v>1297</v>
      </c>
      <c r="H32" s="52"/>
      <c r="I32" s="122" t="s">
        <v>1314</v>
      </c>
      <c r="J32" s="52"/>
      <c r="K32" s="177"/>
      <c r="L32" s="52"/>
      <c r="M32" s="52"/>
      <c r="N32" s="52"/>
    </row>
    <row r="33" spans="1:14" x14ac:dyDescent="0.25">
      <c r="A33" s="50">
        <v>22</v>
      </c>
      <c r="B33" s="122" t="s">
        <v>1286</v>
      </c>
      <c r="C33" s="54">
        <f t="shared" si="0"/>
        <v>350</v>
      </c>
      <c r="D33" s="248">
        <v>1</v>
      </c>
      <c r="E33" s="52" t="s">
        <v>85</v>
      </c>
      <c r="F33" s="123">
        <v>350</v>
      </c>
      <c r="G33" s="122"/>
      <c r="H33" s="52"/>
      <c r="I33" s="122" t="s">
        <v>1295</v>
      </c>
      <c r="J33" s="52"/>
      <c r="K33" s="177"/>
      <c r="L33" s="52"/>
      <c r="M33" s="52"/>
      <c r="N33" s="52"/>
    </row>
    <row r="34" spans="1:14" x14ac:dyDescent="0.25">
      <c r="A34" s="50">
        <v>23</v>
      </c>
      <c r="B34" s="122" t="s">
        <v>1287</v>
      </c>
      <c r="C34" s="54">
        <f t="shared" si="0"/>
        <v>450</v>
      </c>
      <c r="D34" s="248">
        <v>4</v>
      </c>
      <c r="E34" s="52" t="s">
        <v>481</v>
      </c>
      <c r="F34" s="123">
        <v>1800</v>
      </c>
      <c r="G34" s="122"/>
      <c r="H34" s="52"/>
      <c r="I34" s="122" t="s">
        <v>1300</v>
      </c>
      <c r="J34" s="52"/>
      <c r="K34" s="177"/>
      <c r="L34" s="52"/>
      <c r="M34" s="52"/>
      <c r="N34" s="52"/>
    </row>
    <row r="35" spans="1:14" x14ac:dyDescent="0.25">
      <c r="A35" s="50">
        <v>24</v>
      </c>
      <c r="B35" s="122" t="s">
        <v>1288</v>
      </c>
      <c r="C35" s="54">
        <f t="shared" si="0"/>
        <v>125</v>
      </c>
      <c r="D35" s="248">
        <v>9</v>
      </c>
      <c r="E35" s="52" t="s">
        <v>482</v>
      </c>
      <c r="F35" s="123">
        <v>1125</v>
      </c>
      <c r="G35" s="122"/>
      <c r="H35" s="52"/>
      <c r="I35" s="122" t="s">
        <v>1301</v>
      </c>
      <c r="J35" s="52"/>
      <c r="K35" s="177"/>
      <c r="L35" s="52"/>
      <c r="M35" s="52"/>
      <c r="N35" s="52"/>
    </row>
    <row r="36" spans="1:14" x14ac:dyDescent="0.25">
      <c r="A36" s="50">
        <v>25</v>
      </c>
      <c r="B36" s="122" t="s">
        <v>1289</v>
      </c>
      <c r="C36" s="54">
        <f t="shared" si="0"/>
        <v>26</v>
      </c>
      <c r="D36" s="248">
        <v>10</v>
      </c>
      <c r="E36" s="52" t="s">
        <v>80</v>
      </c>
      <c r="F36" s="123">
        <v>260</v>
      </c>
      <c r="G36" s="122"/>
      <c r="H36" s="52"/>
      <c r="I36" s="122" t="s">
        <v>1302</v>
      </c>
      <c r="J36" s="52"/>
      <c r="K36" s="177"/>
      <c r="L36" s="52"/>
      <c r="M36" s="52"/>
      <c r="N36" s="52"/>
    </row>
    <row r="37" spans="1:14" x14ac:dyDescent="0.25">
      <c r="A37" s="50">
        <v>26</v>
      </c>
      <c r="B37" s="122" t="s">
        <v>1290</v>
      </c>
      <c r="C37" s="54">
        <f t="shared" si="0"/>
        <v>1086.23</v>
      </c>
      <c r="D37" s="248">
        <v>1</v>
      </c>
      <c r="E37" s="52" t="s">
        <v>96</v>
      </c>
      <c r="F37" s="123">
        <v>1086.23</v>
      </c>
      <c r="G37" s="122" t="s">
        <v>1303</v>
      </c>
      <c r="H37" s="52"/>
      <c r="I37" s="122"/>
      <c r="J37" s="52"/>
      <c r="K37" s="177"/>
      <c r="L37" s="52"/>
      <c r="M37" s="52"/>
      <c r="N37" s="52"/>
    </row>
    <row r="38" spans="1:14" x14ac:dyDescent="0.25">
      <c r="A38" s="50">
        <v>27</v>
      </c>
      <c r="B38" s="122" t="s">
        <v>1291</v>
      </c>
      <c r="C38" s="54">
        <f t="shared" si="0"/>
        <v>50</v>
      </c>
      <c r="D38" s="248">
        <v>5</v>
      </c>
      <c r="E38" s="52" t="s">
        <v>80</v>
      </c>
      <c r="F38" s="123">
        <v>250</v>
      </c>
      <c r="G38" s="122" t="s">
        <v>1304</v>
      </c>
      <c r="H38" s="52"/>
      <c r="I38" s="122"/>
      <c r="J38" s="52"/>
      <c r="K38" s="177"/>
      <c r="L38" s="52"/>
      <c r="M38" s="52"/>
      <c r="N38" s="52"/>
    </row>
    <row r="39" spans="1:14" x14ac:dyDescent="0.25">
      <c r="A39" s="50">
        <v>28</v>
      </c>
      <c r="B39" s="122" t="s">
        <v>1315</v>
      </c>
      <c r="C39" s="54">
        <f t="shared" si="0"/>
        <v>252.28</v>
      </c>
      <c r="D39" s="248">
        <v>1</v>
      </c>
      <c r="E39" s="52" t="s">
        <v>81</v>
      </c>
      <c r="F39" s="123">
        <v>252.28</v>
      </c>
      <c r="G39" s="122" t="s">
        <v>1337</v>
      </c>
      <c r="H39" s="52"/>
      <c r="I39" s="52"/>
      <c r="J39" s="52"/>
      <c r="K39" s="177"/>
      <c r="L39" s="52"/>
      <c r="M39" s="52"/>
      <c r="N39" s="52"/>
    </row>
    <row r="40" spans="1:14" x14ac:dyDescent="0.25">
      <c r="A40" s="50">
        <v>29</v>
      </c>
      <c r="B40" s="122" t="s">
        <v>1316</v>
      </c>
      <c r="C40" s="54">
        <f t="shared" si="0"/>
        <v>285.01</v>
      </c>
      <c r="D40" s="248">
        <v>2</v>
      </c>
      <c r="E40" s="52" t="s">
        <v>483</v>
      </c>
      <c r="F40" s="123">
        <v>570.02</v>
      </c>
      <c r="G40" s="122" t="s">
        <v>1294</v>
      </c>
      <c r="H40" s="52"/>
      <c r="I40" s="52"/>
      <c r="J40" s="52"/>
      <c r="K40" s="177"/>
      <c r="L40" s="52"/>
      <c r="M40" s="52"/>
      <c r="N40" s="52"/>
    </row>
    <row r="41" spans="1:14" x14ac:dyDescent="0.25">
      <c r="A41" s="50">
        <v>30</v>
      </c>
      <c r="B41" s="122" t="s">
        <v>408</v>
      </c>
      <c r="C41" s="54">
        <f t="shared" si="0"/>
        <v>528.04</v>
      </c>
      <c r="D41" s="248">
        <v>1</v>
      </c>
      <c r="E41" s="52" t="s">
        <v>87</v>
      </c>
      <c r="F41" s="123">
        <v>528.04</v>
      </c>
      <c r="G41" s="122" t="s">
        <v>1296</v>
      </c>
      <c r="H41" s="52"/>
      <c r="I41" s="52"/>
      <c r="J41" s="52"/>
      <c r="K41" s="177"/>
      <c r="L41" s="52"/>
      <c r="M41" s="52"/>
      <c r="N41" s="52"/>
    </row>
    <row r="42" spans="1:14" x14ac:dyDescent="0.25">
      <c r="A42" s="50">
        <v>31</v>
      </c>
      <c r="B42" s="122" t="s">
        <v>409</v>
      </c>
      <c r="C42" s="54">
        <f t="shared" si="0"/>
        <v>381.54</v>
      </c>
      <c r="D42" s="248">
        <v>1</v>
      </c>
      <c r="E42" s="52" t="s">
        <v>87</v>
      </c>
      <c r="F42" s="123">
        <v>381.54</v>
      </c>
      <c r="G42" s="122" t="s">
        <v>1296</v>
      </c>
      <c r="H42" s="52"/>
      <c r="I42" s="52"/>
      <c r="J42" s="52"/>
      <c r="K42" s="177"/>
      <c r="L42" s="52"/>
      <c r="M42" s="52"/>
      <c r="N42" s="52"/>
    </row>
    <row r="43" spans="1:14" x14ac:dyDescent="0.25">
      <c r="A43" s="50">
        <v>32</v>
      </c>
      <c r="B43" s="122" t="s">
        <v>1317</v>
      </c>
      <c r="C43" s="54">
        <f t="shared" si="0"/>
        <v>200</v>
      </c>
      <c r="D43" s="248">
        <v>35</v>
      </c>
      <c r="E43" s="52" t="s">
        <v>84</v>
      </c>
      <c r="F43" s="123">
        <v>7000</v>
      </c>
      <c r="G43" s="122" t="s">
        <v>1338</v>
      </c>
      <c r="H43" s="52"/>
      <c r="I43" s="52"/>
      <c r="J43" s="52"/>
      <c r="K43" s="177"/>
      <c r="L43" s="52"/>
      <c r="M43" s="52"/>
      <c r="N43" s="52"/>
    </row>
    <row r="44" spans="1:14" x14ac:dyDescent="0.25">
      <c r="A44" s="50">
        <v>33</v>
      </c>
      <c r="B44" s="122" t="s">
        <v>1318</v>
      </c>
      <c r="C44" s="54">
        <f t="shared" si="0"/>
        <v>184.74</v>
      </c>
      <c r="D44" s="248">
        <v>2</v>
      </c>
      <c r="E44" s="52" t="s">
        <v>84</v>
      </c>
      <c r="F44" s="123">
        <v>369.48</v>
      </c>
      <c r="G44" s="122" t="s">
        <v>1339</v>
      </c>
      <c r="H44" s="52"/>
      <c r="I44" s="52"/>
      <c r="J44" s="52"/>
      <c r="K44" s="177"/>
      <c r="L44" s="52"/>
      <c r="M44" s="52"/>
      <c r="N44" s="52"/>
    </row>
    <row r="45" spans="1:14" x14ac:dyDescent="0.25">
      <c r="A45" s="50">
        <v>34</v>
      </c>
      <c r="B45" s="122" t="s">
        <v>1319</v>
      </c>
      <c r="C45" s="54">
        <f t="shared" si="0"/>
        <v>6.7799999999999994</v>
      </c>
      <c r="D45" s="248">
        <v>5</v>
      </c>
      <c r="E45" s="52" t="s">
        <v>87</v>
      </c>
      <c r="F45" s="123">
        <v>33.9</v>
      </c>
      <c r="G45" s="122" t="s">
        <v>1340</v>
      </c>
      <c r="H45" s="52"/>
      <c r="I45" s="52"/>
      <c r="J45" s="52"/>
      <c r="K45" s="177"/>
      <c r="L45" s="52"/>
      <c r="M45" s="52"/>
      <c r="N45" s="52"/>
    </row>
    <row r="46" spans="1:14" x14ac:dyDescent="0.25">
      <c r="A46" s="50">
        <v>35</v>
      </c>
      <c r="B46" s="122" t="s">
        <v>1319</v>
      </c>
      <c r="C46" s="54">
        <f t="shared" si="0"/>
        <v>13.76</v>
      </c>
      <c r="D46" s="248">
        <v>5</v>
      </c>
      <c r="E46" s="52" t="s">
        <v>87</v>
      </c>
      <c r="F46" s="123">
        <v>68.8</v>
      </c>
      <c r="G46" s="122" t="s">
        <v>1340</v>
      </c>
      <c r="H46" s="52"/>
      <c r="I46" s="52"/>
      <c r="J46" s="52"/>
      <c r="K46" s="177"/>
      <c r="L46" s="52"/>
      <c r="M46" s="52"/>
      <c r="N46" s="52"/>
    </row>
    <row r="47" spans="1:14" x14ac:dyDescent="0.25">
      <c r="A47" s="50">
        <v>36</v>
      </c>
      <c r="B47" s="122" t="s">
        <v>605</v>
      </c>
      <c r="C47" s="54">
        <f t="shared" si="0"/>
        <v>78.08</v>
      </c>
      <c r="D47" s="248">
        <v>2</v>
      </c>
      <c r="E47" s="52" t="s">
        <v>80</v>
      </c>
      <c r="F47" s="123">
        <v>156.16</v>
      </c>
      <c r="G47" s="122" t="s">
        <v>1341</v>
      </c>
      <c r="H47" s="52"/>
      <c r="I47" s="52"/>
      <c r="J47" s="52"/>
      <c r="K47" s="177"/>
      <c r="L47" s="52"/>
      <c r="M47" s="52"/>
      <c r="N47" s="52"/>
    </row>
    <row r="48" spans="1:14" x14ac:dyDescent="0.25">
      <c r="A48" s="50">
        <v>37</v>
      </c>
      <c r="B48" s="122" t="s">
        <v>1320</v>
      </c>
      <c r="C48" s="54">
        <f t="shared" si="0"/>
        <v>281.95999999999998</v>
      </c>
      <c r="D48" s="248">
        <v>2</v>
      </c>
      <c r="E48" s="52" t="s">
        <v>80</v>
      </c>
      <c r="F48" s="123">
        <v>563.91999999999996</v>
      </c>
      <c r="G48" s="122" t="s">
        <v>1341</v>
      </c>
      <c r="H48" s="52"/>
      <c r="I48" s="52"/>
      <c r="J48" s="52"/>
      <c r="K48" s="177"/>
      <c r="L48" s="52"/>
      <c r="M48" s="52"/>
      <c r="N48" s="52"/>
    </row>
    <row r="49" spans="1:14" x14ac:dyDescent="0.25">
      <c r="A49" s="50">
        <v>38</v>
      </c>
      <c r="B49" s="122" t="s">
        <v>175</v>
      </c>
      <c r="C49" s="54">
        <f t="shared" si="0"/>
        <v>17.37</v>
      </c>
      <c r="D49" s="248">
        <v>2</v>
      </c>
      <c r="E49" s="52" t="s">
        <v>80</v>
      </c>
      <c r="F49" s="123">
        <v>34.74</v>
      </c>
      <c r="G49" s="122" t="s">
        <v>1341</v>
      </c>
      <c r="H49" s="52"/>
      <c r="I49" s="52"/>
      <c r="J49" s="52"/>
      <c r="K49" s="52"/>
      <c r="L49" s="52"/>
      <c r="M49" s="52"/>
      <c r="N49" s="52"/>
    </row>
    <row r="50" spans="1:14" x14ac:dyDescent="0.25">
      <c r="A50" s="50">
        <v>39</v>
      </c>
      <c r="B50" s="122" t="s">
        <v>176</v>
      </c>
      <c r="C50" s="54">
        <f t="shared" si="0"/>
        <v>27.03</v>
      </c>
      <c r="D50" s="248">
        <v>2</v>
      </c>
      <c r="E50" s="52" t="s">
        <v>80</v>
      </c>
      <c r="F50" s="123">
        <v>54.06</v>
      </c>
      <c r="G50" s="122" t="s">
        <v>1341</v>
      </c>
      <c r="H50" s="52"/>
      <c r="I50" s="52"/>
      <c r="J50" s="52"/>
      <c r="K50" s="52"/>
      <c r="L50" s="52"/>
      <c r="M50" s="52"/>
      <c r="N50" s="52"/>
    </row>
    <row r="51" spans="1:14" x14ac:dyDescent="0.25">
      <c r="A51" s="50">
        <v>40</v>
      </c>
      <c r="B51" s="122" t="s">
        <v>1321</v>
      </c>
      <c r="C51" s="54">
        <f t="shared" si="0"/>
        <v>56.18</v>
      </c>
      <c r="D51" s="248">
        <v>2</v>
      </c>
      <c r="E51" s="52" t="s">
        <v>80</v>
      </c>
      <c r="F51" s="123">
        <v>112.36</v>
      </c>
      <c r="G51" s="122" t="s">
        <v>1341</v>
      </c>
      <c r="H51" s="52"/>
      <c r="I51" s="52"/>
      <c r="J51" s="52"/>
      <c r="K51" s="52"/>
      <c r="L51" s="52"/>
      <c r="M51" s="52"/>
      <c r="N51" s="52"/>
    </row>
    <row r="52" spans="1:14" x14ac:dyDescent="0.25">
      <c r="A52" s="50">
        <v>41</v>
      </c>
      <c r="B52" s="122" t="s">
        <v>1322</v>
      </c>
      <c r="C52" s="54">
        <f t="shared" si="0"/>
        <v>17.89</v>
      </c>
      <c r="D52" s="248">
        <v>30</v>
      </c>
      <c r="E52" s="52" t="s">
        <v>80</v>
      </c>
      <c r="F52" s="123">
        <v>536.70000000000005</v>
      </c>
      <c r="G52" s="122" t="s">
        <v>1342</v>
      </c>
      <c r="H52" s="52"/>
      <c r="I52" s="52"/>
      <c r="J52" s="52"/>
      <c r="K52" s="52"/>
      <c r="L52" s="52"/>
      <c r="M52" s="52"/>
      <c r="N52" s="52"/>
    </row>
    <row r="53" spans="1:14" x14ac:dyDescent="0.25">
      <c r="A53" s="50">
        <v>42</v>
      </c>
      <c r="B53" s="122" t="s">
        <v>1323</v>
      </c>
      <c r="C53" s="54">
        <f t="shared" si="0"/>
        <v>35.28</v>
      </c>
      <c r="D53" s="248">
        <v>30</v>
      </c>
      <c r="E53" s="52" t="s">
        <v>80</v>
      </c>
      <c r="F53" s="123">
        <v>1058.4000000000001</v>
      </c>
      <c r="G53" s="122" t="s">
        <v>1342</v>
      </c>
      <c r="H53" s="52"/>
      <c r="I53" s="52"/>
      <c r="J53" s="52"/>
      <c r="K53" s="52"/>
      <c r="L53" s="52"/>
      <c r="M53" s="52"/>
      <c r="N53" s="52"/>
    </row>
    <row r="54" spans="1:14" x14ac:dyDescent="0.25">
      <c r="A54" s="50">
        <v>43</v>
      </c>
      <c r="B54" s="122" t="s">
        <v>1324</v>
      </c>
      <c r="C54" s="54">
        <f t="shared" si="0"/>
        <v>20.440000000000001</v>
      </c>
      <c r="D54" s="248">
        <v>5</v>
      </c>
      <c r="E54" s="52" t="s">
        <v>87</v>
      </c>
      <c r="F54" s="123">
        <v>102.2</v>
      </c>
      <c r="G54" s="122" t="s">
        <v>1340</v>
      </c>
      <c r="H54" s="52"/>
      <c r="I54" s="52"/>
      <c r="J54" s="52"/>
      <c r="K54" s="52"/>
      <c r="L54" s="52"/>
      <c r="M54" s="52"/>
      <c r="N54" s="52"/>
    </row>
    <row r="55" spans="1:14" x14ac:dyDescent="0.25">
      <c r="A55" s="50">
        <v>44</v>
      </c>
      <c r="B55" s="122" t="s">
        <v>1325</v>
      </c>
      <c r="C55" s="54">
        <f t="shared" si="0"/>
        <v>31.85</v>
      </c>
      <c r="D55" s="248">
        <v>2</v>
      </c>
      <c r="E55" s="52" t="s">
        <v>80</v>
      </c>
      <c r="F55" s="123">
        <v>63.7</v>
      </c>
      <c r="G55" s="122" t="s">
        <v>1341</v>
      </c>
      <c r="H55" s="52"/>
      <c r="I55" s="52"/>
      <c r="J55" s="52"/>
      <c r="K55" s="52"/>
      <c r="L55" s="52"/>
      <c r="M55" s="52"/>
      <c r="N55" s="52"/>
    </row>
    <row r="56" spans="1:14" x14ac:dyDescent="0.25">
      <c r="A56" s="50">
        <v>45</v>
      </c>
      <c r="B56" s="122" t="s">
        <v>1326</v>
      </c>
      <c r="C56" s="54">
        <f t="shared" si="0"/>
        <v>24.63</v>
      </c>
      <c r="D56" s="248">
        <v>2</v>
      </c>
      <c r="E56" s="52" t="s">
        <v>482</v>
      </c>
      <c r="F56" s="123">
        <v>49.26</v>
      </c>
      <c r="G56" s="122" t="s">
        <v>1307</v>
      </c>
      <c r="H56" s="52"/>
      <c r="I56" s="52"/>
      <c r="J56" s="52"/>
      <c r="K56" s="177"/>
      <c r="L56" s="52"/>
      <c r="M56" s="52"/>
      <c r="N56" s="52"/>
    </row>
    <row r="57" spans="1:14" x14ac:dyDescent="0.25">
      <c r="A57" s="50">
        <v>46</v>
      </c>
      <c r="B57" s="255" t="s">
        <v>1327</v>
      </c>
      <c r="C57" s="54">
        <f t="shared" si="0"/>
        <v>9.84</v>
      </c>
      <c r="D57" s="248">
        <v>9</v>
      </c>
      <c r="E57" s="52" t="s">
        <v>80</v>
      </c>
      <c r="F57" s="123">
        <v>88.56</v>
      </c>
      <c r="G57" s="122" t="s">
        <v>1343</v>
      </c>
      <c r="H57" s="52"/>
      <c r="I57" s="52"/>
      <c r="J57" s="52"/>
      <c r="K57" s="177"/>
      <c r="L57" s="52"/>
      <c r="M57" s="52"/>
      <c r="N57" s="52"/>
    </row>
    <row r="58" spans="1:14" x14ac:dyDescent="0.25">
      <c r="A58" s="50">
        <v>47</v>
      </c>
      <c r="B58" s="255" t="s">
        <v>1328</v>
      </c>
      <c r="C58" s="54">
        <f t="shared" si="0"/>
        <v>12.08</v>
      </c>
      <c r="D58" s="248">
        <v>2</v>
      </c>
      <c r="E58" s="52" t="s">
        <v>80</v>
      </c>
      <c r="F58" s="123">
        <v>24.16</v>
      </c>
      <c r="G58" s="122" t="s">
        <v>1344</v>
      </c>
      <c r="H58" s="52"/>
      <c r="I58" s="52"/>
      <c r="J58" s="52"/>
      <c r="K58" s="177"/>
      <c r="L58" s="52"/>
      <c r="M58" s="52"/>
      <c r="N58" s="52"/>
    </row>
    <row r="59" spans="1:14" x14ac:dyDescent="0.25">
      <c r="A59" s="50">
        <v>48</v>
      </c>
      <c r="B59" s="122" t="s">
        <v>1329</v>
      </c>
      <c r="C59" s="54">
        <f t="shared" si="0"/>
        <v>37.97</v>
      </c>
      <c r="D59" s="248">
        <v>9</v>
      </c>
      <c r="E59" s="52" t="s">
        <v>96</v>
      </c>
      <c r="F59" s="123">
        <v>341.73</v>
      </c>
      <c r="G59" s="122" t="s">
        <v>1345</v>
      </c>
      <c r="H59" s="52"/>
      <c r="I59" s="52"/>
      <c r="J59" s="52"/>
      <c r="K59" s="177"/>
      <c r="L59" s="52"/>
      <c r="M59" s="52"/>
      <c r="N59" s="52"/>
    </row>
    <row r="60" spans="1:14" x14ac:dyDescent="0.25">
      <c r="A60" s="50">
        <v>49</v>
      </c>
      <c r="B60" s="122" t="s">
        <v>1330</v>
      </c>
      <c r="C60" s="54">
        <f t="shared" si="0"/>
        <v>21.19</v>
      </c>
      <c r="D60" s="248">
        <v>1</v>
      </c>
      <c r="E60" s="52" t="s">
        <v>1150</v>
      </c>
      <c r="F60" s="123">
        <v>21.19</v>
      </c>
      <c r="G60" s="122" t="s">
        <v>1346</v>
      </c>
      <c r="H60" s="52"/>
      <c r="I60" s="52"/>
      <c r="J60" s="52"/>
      <c r="K60" s="177"/>
      <c r="L60" s="52"/>
      <c r="M60" s="52"/>
      <c r="N60" s="52"/>
    </row>
    <row r="61" spans="1:14" x14ac:dyDescent="0.25">
      <c r="A61" s="50">
        <v>50</v>
      </c>
      <c r="B61" s="122" t="s">
        <v>1331</v>
      </c>
      <c r="C61" s="54">
        <f t="shared" si="0"/>
        <v>50.35</v>
      </c>
      <c r="D61" s="248">
        <v>1</v>
      </c>
      <c r="E61" s="52" t="s">
        <v>1354</v>
      </c>
      <c r="F61" s="123">
        <v>50.35</v>
      </c>
      <c r="G61" s="122" t="s">
        <v>1347</v>
      </c>
      <c r="H61" s="52"/>
      <c r="I61" s="52"/>
      <c r="J61" s="52"/>
      <c r="K61" s="177"/>
      <c r="L61" s="52"/>
      <c r="M61" s="52"/>
      <c r="N61" s="52"/>
    </row>
    <row r="62" spans="1:14" x14ac:dyDescent="0.25">
      <c r="A62" s="50">
        <v>51</v>
      </c>
      <c r="B62" s="122" t="s">
        <v>1332</v>
      </c>
      <c r="C62" s="54">
        <f t="shared" si="0"/>
        <v>48.74</v>
      </c>
      <c r="D62" s="248">
        <v>60</v>
      </c>
      <c r="E62" s="52" t="s">
        <v>482</v>
      </c>
      <c r="F62" s="123">
        <v>2924.4</v>
      </c>
      <c r="G62" s="122" t="s">
        <v>1348</v>
      </c>
      <c r="H62" s="52"/>
      <c r="I62" s="52"/>
      <c r="J62" s="52"/>
      <c r="K62" s="177"/>
      <c r="L62" s="52"/>
      <c r="M62" s="52"/>
      <c r="N62" s="52"/>
    </row>
    <row r="63" spans="1:14" x14ac:dyDescent="0.25">
      <c r="A63" s="50">
        <v>52</v>
      </c>
      <c r="B63" s="122" t="s">
        <v>1333</v>
      </c>
      <c r="C63" s="54">
        <f t="shared" si="0"/>
        <v>69.8</v>
      </c>
      <c r="D63" s="248">
        <v>11</v>
      </c>
      <c r="E63" s="52" t="s">
        <v>483</v>
      </c>
      <c r="F63" s="123">
        <v>767.8</v>
      </c>
      <c r="G63" s="122" t="s">
        <v>1349</v>
      </c>
      <c r="H63" s="52"/>
      <c r="I63" s="52"/>
      <c r="J63" s="52"/>
      <c r="K63" s="177"/>
      <c r="L63" s="52"/>
      <c r="M63" s="52"/>
      <c r="N63" s="52"/>
    </row>
    <row r="64" spans="1:14" x14ac:dyDescent="0.25">
      <c r="A64" s="50">
        <v>53</v>
      </c>
      <c r="B64" s="122" t="s">
        <v>1334</v>
      </c>
      <c r="C64" s="54">
        <f t="shared" si="0"/>
        <v>38.15</v>
      </c>
      <c r="D64" s="248">
        <v>4</v>
      </c>
      <c r="E64" s="52" t="s">
        <v>1355</v>
      </c>
      <c r="F64" s="123">
        <v>152.6</v>
      </c>
      <c r="G64" s="122" t="s">
        <v>1350</v>
      </c>
      <c r="H64" s="52"/>
      <c r="I64" s="52"/>
      <c r="J64" s="52"/>
      <c r="K64" s="177"/>
      <c r="L64" s="52"/>
      <c r="M64" s="52"/>
      <c r="N64" s="52"/>
    </row>
    <row r="65" spans="1:15" x14ac:dyDescent="0.25">
      <c r="A65" s="50">
        <v>54</v>
      </c>
      <c r="B65" s="122" t="s">
        <v>1335</v>
      </c>
      <c r="C65" s="54">
        <f t="shared" si="0"/>
        <v>23.92</v>
      </c>
      <c r="D65" s="248">
        <v>1</v>
      </c>
      <c r="E65" s="52" t="s">
        <v>298</v>
      </c>
      <c r="F65" s="123">
        <v>23.92</v>
      </c>
      <c r="G65" s="122" t="s">
        <v>1297</v>
      </c>
      <c r="H65" s="52"/>
      <c r="I65" s="52"/>
      <c r="J65" s="52"/>
      <c r="K65" s="177"/>
      <c r="L65" s="52"/>
      <c r="M65" s="52"/>
      <c r="N65" s="52"/>
    </row>
    <row r="66" spans="1:15" x14ac:dyDescent="0.25">
      <c r="A66" s="50">
        <v>55</v>
      </c>
      <c r="B66" s="122" t="s">
        <v>1336</v>
      </c>
      <c r="C66" s="54">
        <f t="shared" si="0"/>
        <v>132.5</v>
      </c>
      <c r="D66" s="248">
        <v>1</v>
      </c>
      <c r="E66" s="52" t="s">
        <v>298</v>
      </c>
      <c r="F66" s="123">
        <v>132.5</v>
      </c>
      <c r="G66" s="122" t="s">
        <v>1297</v>
      </c>
      <c r="H66" s="52"/>
      <c r="I66" s="52"/>
      <c r="J66" s="52"/>
      <c r="K66" s="177"/>
      <c r="L66" s="52"/>
      <c r="M66" s="52"/>
      <c r="N66" s="52"/>
    </row>
    <row r="67" spans="1:15" x14ac:dyDescent="0.25">
      <c r="A67" s="50">
        <v>56</v>
      </c>
      <c r="B67" s="52" t="s">
        <v>1351</v>
      </c>
      <c r="C67" s="54">
        <f t="shared" si="0"/>
        <v>65000</v>
      </c>
      <c r="D67" s="50">
        <v>1</v>
      </c>
      <c r="E67" s="52" t="s">
        <v>95</v>
      </c>
      <c r="F67" s="106">
        <v>65000</v>
      </c>
      <c r="G67" s="177" t="s">
        <v>1353</v>
      </c>
      <c r="H67" s="52"/>
      <c r="I67" s="52"/>
      <c r="J67" s="52"/>
      <c r="K67" s="177"/>
      <c r="L67" s="52"/>
      <c r="M67" s="52"/>
      <c r="N67" s="52"/>
    </row>
    <row r="68" spans="1:15" x14ac:dyDescent="0.25">
      <c r="A68" s="50">
        <v>57</v>
      </c>
      <c r="B68" s="52" t="s">
        <v>1352</v>
      </c>
      <c r="C68" s="54">
        <f t="shared" si="0"/>
        <v>35000</v>
      </c>
      <c r="D68" s="50">
        <v>1</v>
      </c>
      <c r="E68" s="52" t="s">
        <v>95</v>
      </c>
      <c r="F68" s="106">
        <v>35000</v>
      </c>
      <c r="G68" s="177" t="s">
        <v>1353</v>
      </c>
      <c r="H68" s="52"/>
      <c r="I68" s="52"/>
      <c r="J68" s="52"/>
      <c r="K68" s="177"/>
      <c r="L68" s="52"/>
      <c r="M68" s="52"/>
      <c r="N68" s="52"/>
    </row>
    <row r="69" spans="1:15" x14ac:dyDescent="0.25">
      <c r="A69" s="231" t="s">
        <v>19</v>
      </c>
      <c r="B69" s="52"/>
      <c r="C69" s="52"/>
      <c r="D69" s="50"/>
      <c r="E69" s="52"/>
      <c r="F69" s="54">
        <f>SUM(F12:F68)</f>
        <v>150000</v>
      </c>
      <c r="G69" s="52"/>
      <c r="H69" s="52"/>
      <c r="I69" s="52"/>
      <c r="J69" s="52"/>
      <c r="K69" s="52"/>
      <c r="L69" s="52"/>
      <c r="M69" s="52"/>
      <c r="N69" s="52"/>
    </row>
    <row r="70" spans="1:15" s="8" customFormat="1" x14ac:dyDescent="0.25">
      <c r="A70" s="256"/>
      <c r="B70" s="256"/>
      <c r="C70" s="256"/>
      <c r="D70" s="250"/>
      <c r="E70" s="256"/>
      <c r="F70" s="256"/>
      <c r="G70" s="256"/>
      <c r="H70" s="256"/>
      <c r="I70" s="256"/>
      <c r="J70" s="256"/>
      <c r="K70" s="256"/>
      <c r="L70" s="256"/>
      <c r="M70" s="256"/>
      <c r="N70" s="256"/>
      <c r="O70" s="258"/>
    </row>
    <row r="71" spans="1:15" s="8" customFormat="1" x14ac:dyDescent="0.25">
      <c r="A71" s="257" t="s">
        <v>27</v>
      </c>
      <c r="B71" s="6"/>
      <c r="C71" s="6"/>
      <c r="D71" s="58"/>
      <c r="E71" s="6"/>
      <c r="F71" s="6"/>
      <c r="G71" s="6"/>
      <c r="H71" s="259"/>
      <c r="I71" s="259"/>
      <c r="J71" s="259"/>
      <c r="K71" s="259"/>
      <c r="L71" s="259"/>
      <c r="M71" s="258"/>
      <c r="N71" s="258"/>
      <c r="O71" s="258"/>
    </row>
    <row r="72" spans="1:15" s="8" customFormat="1" ht="14.45" customHeight="1" x14ac:dyDescent="0.25">
      <c r="A72" s="258"/>
      <c r="B72" s="259"/>
      <c r="C72" s="259"/>
      <c r="D72" s="58"/>
      <c r="E72" s="259"/>
      <c r="F72" s="259"/>
      <c r="G72" s="259"/>
      <c r="H72" s="58"/>
      <c r="I72" s="259"/>
      <c r="J72" s="258"/>
      <c r="K72" s="9"/>
      <c r="L72" s="9"/>
      <c r="M72" s="9"/>
      <c r="N72" s="258"/>
      <c r="O72" s="258"/>
    </row>
    <row r="73" spans="1:15" s="8" customFormat="1" ht="14.45" customHeight="1" x14ac:dyDescent="0.25">
      <c r="A73" s="258"/>
      <c r="B73" s="259"/>
      <c r="C73" s="259"/>
      <c r="D73" s="58"/>
      <c r="E73" s="259"/>
      <c r="F73" s="259"/>
      <c r="G73" s="259"/>
      <c r="H73" s="58"/>
      <c r="I73" s="259"/>
      <c r="J73" s="258"/>
      <c r="K73" s="9"/>
      <c r="L73" s="9"/>
      <c r="M73" s="9"/>
      <c r="N73" s="258"/>
      <c r="O73" s="258"/>
    </row>
    <row r="74" spans="1:15" s="8" customFormat="1" ht="14.45" customHeight="1" x14ac:dyDescent="0.25">
      <c r="A74" s="293" t="s">
        <v>1356</v>
      </c>
      <c r="B74" s="293"/>
      <c r="C74" s="293"/>
      <c r="D74" s="58"/>
      <c r="E74" s="259"/>
      <c r="F74" s="259"/>
      <c r="G74" s="259"/>
      <c r="H74" s="58"/>
      <c r="I74" s="259"/>
      <c r="J74" s="258"/>
      <c r="K74" s="9"/>
      <c r="L74" s="9"/>
      <c r="M74" s="9"/>
      <c r="N74" s="258"/>
      <c r="O74" s="258"/>
    </row>
    <row r="75" spans="1:15" s="8" customFormat="1" x14ac:dyDescent="0.25">
      <c r="A75" s="292" t="s">
        <v>1357</v>
      </c>
      <c r="B75" s="292"/>
      <c r="C75" s="292"/>
      <c r="D75" s="58"/>
      <c r="E75" s="258"/>
      <c r="F75" s="258"/>
      <c r="G75" s="258"/>
      <c r="H75" s="259"/>
      <c r="I75" s="258"/>
      <c r="J75" s="258"/>
      <c r="K75" s="9"/>
      <c r="L75" s="9"/>
      <c r="M75" s="9"/>
      <c r="N75" s="258"/>
      <c r="O75" s="258"/>
    </row>
    <row r="76" spans="1:15" s="8" customFormat="1" x14ac:dyDescent="0.25">
      <c r="A76" s="261"/>
      <c r="B76" s="262"/>
      <c r="C76" s="262"/>
      <c r="D76" s="58"/>
      <c r="E76" s="258"/>
      <c r="F76" s="258"/>
      <c r="G76" s="258"/>
      <c r="H76" s="259"/>
      <c r="I76" s="258"/>
      <c r="J76" s="258"/>
      <c r="K76" s="9"/>
      <c r="L76" s="9"/>
      <c r="M76" s="9"/>
      <c r="N76" s="258"/>
      <c r="O76" s="258"/>
    </row>
    <row r="77" spans="1:15" s="8" customFormat="1" x14ac:dyDescent="0.25">
      <c r="A77" s="258"/>
      <c r="B77" s="258"/>
      <c r="C77" s="258"/>
      <c r="D77" s="251"/>
      <c r="E77" s="258"/>
      <c r="F77" s="258"/>
      <c r="G77" s="258"/>
      <c r="H77" s="258"/>
      <c r="I77" s="258"/>
      <c r="J77" s="258"/>
      <c r="K77" s="258"/>
      <c r="L77" s="258"/>
      <c r="M77" s="258"/>
      <c r="N77" s="258"/>
      <c r="O77" s="258"/>
    </row>
  </sheetData>
  <sheetProtection password="C1B6" sheet="1" objects="1" scenarios="1"/>
  <mergeCells count="22">
    <mergeCell ref="K7:N7"/>
    <mergeCell ref="G3:H3"/>
    <mergeCell ref="G4:H4"/>
    <mergeCell ref="A6:D6"/>
    <mergeCell ref="A7:E7"/>
    <mergeCell ref="F7:J7"/>
    <mergeCell ref="A75:C75"/>
    <mergeCell ref="A8:E8"/>
    <mergeCell ref="G8:H8"/>
    <mergeCell ref="I8:J8"/>
    <mergeCell ref="K8:N8"/>
    <mergeCell ref="A9:A11"/>
    <mergeCell ref="B9:B11"/>
    <mergeCell ref="C9:C11"/>
    <mergeCell ref="D9:E10"/>
    <mergeCell ref="F9:F11"/>
    <mergeCell ref="G9:N9"/>
    <mergeCell ref="G10:H10"/>
    <mergeCell ref="I10:J10"/>
    <mergeCell ref="K10:L10"/>
    <mergeCell ref="M10:N10"/>
    <mergeCell ref="A74:C74"/>
  </mergeCells>
  <pageMargins left="0.62992125984251968" right="0.23622047244094491" top="0" bottom="0" header="0.31496062992125984" footer="0.31496062992125984"/>
  <pageSetup paperSize="10000" scale="8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zoomScaleNormal="100" zoomScaleSheetLayoutView="100" workbookViewId="0">
      <selection activeCell="E5" sqref="E5"/>
    </sheetView>
  </sheetViews>
  <sheetFormatPr defaultRowHeight="15" x14ac:dyDescent="0.25"/>
  <cols>
    <col min="1" max="1" width="10.5703125" customWidth="1"/>
    <col min="2" max="2" width="35.7109375" bestFit="1" customWidth="1"/>
    <col min="3" max="3" width="13.5703125" customWidth="1"/>
    <col min="4" max="4" width="7.5703125" customWidth="1"/>
    <col min="5" max="5" width="8.85546875" customWidth="1"/>
    <col min="6" max="6" width="11.42578125" customWidth="1"/>
    <col min="7" max="7" width="9.140625" style="214"/>
    <col min="8" max="8" width="11.85546875" style="214" customWidth="1"/>
    <col min="9" max="9" width="9.140625" style="214"/>
    <col min="10" max="10" width="11.85546875" style="214" customWidth="1"/>
    <col min="11" max="11" width="9.140625" style="214" customWidth="1"/>
    <col min="12" max="12" width="11.85546875" customWidth="1"/>
    <col min="14" max="14" width="11.85546875" customWidth="1"/>
    <col min="15" max="15" width="10.28515625" bestFit="1" customWidth="1"/>
  </cols>
  <sheetData>
    <row r="1" spans="1:15" x14ac:dyDescent="0.25">
      <c r="A1" s="16" t="s">
        <v>24</v>
      </c>
      <c r="B1" s="13"/>
      <c r="C1" s="13"/>
    </row>
    <row r="2" spans="1:15" x14ac:dyDescent="0.25">
      <c r="A2" s="16"/>
      <c r="B2" s="13"/>
      <c r="C2" s="13"/>
    </row>
    <row r="3" spans="1:15" x14ac:dyDescent="0.25">
      <c r="G3" s="282" t="s">
        <v>0</v>
      </c>
      <c r="H3" s="282"/>
    </row>
    <row r="4" spans="1:15" x14ac:dyDescent="0.25">
      <c r="G4" s="283" t="s">
        <v>33</v>
      </c>
      <c r="H4" s="283"/>
    </row>
    <row r="6" spans="1:15" ht="14.45" customHeight="1" x14ac:dyDescent="0.25">
      <c r="A6" s="284" t="s">
        <v>552</v>
      </c>
      <c r="B6" s="284"/>
      <c r="C6" s="284"/>
      <c r="D6" s="284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x14ac:dyDescent="0.25">
      <c r="A7" s="285" t="s">
        <v>1</v>
      </c>
      <c r="B7" s="285"/>
      <c r="C7" s="285"/>
      <c r="D7" s="285"/>
      <c r="E7" s="285"/>
      <c r="F7" s="277" t="s">
        <v>2</v>
      </c>
      <c r="G7" s="277"/>
      <c r="H7" s="277"/>
      <c r="I7" s="277"/>
      <c r="J7" s="277"/>
      <c r="K7" s="280" t="s">
        <v>26</v>
      </c>
      <c r="L7" s="280"/>
      <c r="M7" s="280"/>
      <c r="N7" s="280"/>
    </row>
    <row r="8" spans="1:15" x14ac:dyDescent="0.25">
      <c r="A8" s="286" t="s">
        <v>935</v>
      </c>
      <c r="B8" s="286"/>
      <c r="C8" s="286"/>
      <c r="D8" s="286"/>
      <c r="E8" s="286"/>
      <c r="F8" s="129" t="s">
        <v>3</v>
      </c>
      <c r="G8" s="277" t="s">
        <v>4</v>
      </c>
      <c r="H8" s="277"/>
      <c r="I8" s="277" t="s">
        <v>5</v>
      </c>
      <c r="J8" s="277"/>
      <c r="K8" s="286" t="s">
        <v>6</v>
      </c>
      <c r="L8" s="286"/>
      <c r="M8" s="286"/>
      <c r="N8" s="286"/>
    </row>
    <row r="9" spans="1:15" x14ac:dyDescent="0.25">
      <c r="A9" s="278" t="s">
        <v>7</v>
      </c>
      <c r="B9" s="278" t="s">
        <v>8</v>
      </c>
      <c r="C9" s="278" t="s">
        <v>9</v>
      </c>
      <c r="D9" s="287" t="s">
        <v>10</v>
      </c>
      <c r="E9" s="288"/>
      <c r="F9" s="278" t="s">
        <v>11</v>
      </c>
      <c r="G9" s="277" t="s">
        <v>12</v>
      </c>
      <c r="H9" s="277"/>
      <c r="I9" s="277"/>
      <c r="J9" s="277"/>
      <c r="K9" s="277"/>
      <c r="L9" s="277"/>
      <c r="M9" s="277"/>
      <c r="N9" s="277"/>
    </row>
    <row r="10" spans="1:15" x14ac:dyDescent="0.25">
      <c r="A10" s="278"/>
      <c r="B10" s="278"/>
      <c r="C10" s="278"/>
      <c r="D10" s="289"/>
      <c r="E10" s="290"/>
      <c r="F10" s="278"/>
      <c r="G10" s="278" t="s">
        <v>13</v>
      </c>
      <c r="H10" s="278"/>
      <c r="I10" s="278" t="s">
        <v>14</v>
      </c>
      <c r="J10" s="278"/>
      <c r="K10" s="279" t="s">
        <v>15</v>
      </c>
      <c r="L10" s="279"/>
      <c r="M10" s="277" t="s">
        <v>16</v>
      </c>
      <c r="N10" s="277"/>
    </row>
    <row r="11" spans="1:15" x14ac:dyDescent="0.25">
      <c r="A11" s="294"/>
      <c r="B11" s="294"/>
      <c r="C11" s="294"/>
      <c r="D11" s="148" t="s">
        <v>25</v>
      </c>
      <c r="E11" s="148" t="s">
        <v>8</v>
      </c>
      <c r="F11" s="294"/>
      <c r="G11" s="149" t="s">
        <v>17</v>
      </c>
      <c r="H11" s="202" t="s">
        <v>18</v>
      </c>
      <c r="I11" s="202" t="s">
        <v>17</v>
      </c>
      <c r="J11" s="202" t="s">
        <v>18</v>
      </c>
      <c r="K11" s="202" t="s">
        <v>17</v>
      </c>
      <c r="L11" s="148" t="s">
        <v>18</v>
      </c>
      <c r="M11" s="148" t="s">
        <v>17</v>
      </c>
      <c r="N11" s="148" t="s">
        <v>18</v>
      </c>
    </row>
    <row r="12" spans="1:15" s="139" customFormat="1" x14ac:dyDescent="0.25">
      <c r="A12" s="50">
        <v>1</v>
      </c>
      <c r="B12" s="150" t="s">
        <v>939</v>
      </c>
      <c r="C12" s="217">
        <f t="shared" ref="C12:C58" si="0">F12/D12</f>
        <v>247.5</v>
      </c>
      <c r="D12" s="151">
        <v>20</v>
      </c>
      <c r="E12" s="138" t="s">
        <v>482</v>
      </c>
      <c r="F12" s="140">
        <v>4950</v>
      </c>
      <c r="G12" s="146">
        <v>10</v>
      </c>
      <c r="H12" s="54">
        <f>G12*C12</f>
        <v>2475</v>
      </c>
      <c r="I12" s="138"/>
      <c r="J12" s="138"/>
      <c r="K12" s="146">
        <v>10</v>
      </c>
      <c r="L12" s="54">
        <f>K12*C12</f>
        <v>2475</v>
      </c>
      <c r="M12" s="213"/>
      <c r="N12" s="213"/>
      <c r="O12" s="209">
        <f>(L12+H12)-F12</f>
        <v>0</v>
      </c>
    </row>
    <row r="13" spans="1:15" s="139" customFormat="1" ht="14.45" customHeight="1" x14ac:dyDescent="0.25">
      <c r="A13" s="50">
        <v>2</v>
      </c>
      <c r="B13" s="150" t="s">
        <v>940</v>
      </c>
      <c r="C13" s="217">
        <f t="shared" si="0"/>
        <v>10</v>
      </c>
      <c r="D13" s="151">
        <v>30</v>
      </c>
      <c r="E13" s="138" t="s">
        <v>80</v>
      </c>
      <c r="F13" s="140">
        <v>300</v>
      </c>
      <c r="G13" s="146">
        <v>15</v>
      </c>
      <c r="H13" s="54">
        <f t="shared" ref="H13:H58" si="1">G13*C13</f>
        <v>150</v>
      </c>
      <c r="I13" s="138"/>
      <c r="J13" s="138"/>
      <c r="K13" s="146">
        <v>15</v>
      </c>
      <c r="L13" s="54">
        <f t="shared" ref="L13:L58" si="2">K13*C13</f>
        <v>150</v>
      </c>
      <c r="M13" s="213"/>
      <c r="N13" s="213"/>
      <c r="O13" s="209">
        <f t="shared" ref="O13:O64" si="3">(L13+H13)-F13</f>
        <v>0</v>
      </c>
    </row>
    <row r="14" spans="1:15" s="139" customFormat="1" ht="14.45" customHeight="1" x14ac:dyDescent="0.25">
      <c r="A14" s="50">
        <v>3</v>
      </c>
      <c r="B14" s="150" t="s">
        <v>941</v>
      </c>
      <c r="C14" s="217">
        <f t="shared" si="0"/>
        <v>500</v>
      </c>
      <c r="D14" s="152">
        <v>6</v>
      </c>
      <c r="E14" s="138" t="s">
        <v>82</v>
      </c>
      <c r="F14" s="141">
        <v>3000</v>
      </c>
      <c r="G14" s="146">
        <v>3</v>
      </c>
      <c r="H14" s="54">
        <f t="shared" si="1"/>
        <v>1500</v>
      </c>
      <c r="I14" s="138"/>
      <c r="J14" s="138"/>
      <c r="K14" s="146">
        <v>3</v>
      </c>
      <c r="L14" s="54">
        <f t="shared" si="2"/>
        <v>1500</v>
      </c>
      <c r="M14" s="213"/>
      <c r="N14" s="213"/>
      <c r="O14" s="209">
        <f t="shared" si="3"/>
        <v>0</v>
      </c>
    </row>
    <row r="15" spans="1:15" s="139" customFormat="1" ht="14.45" customHeight="1" x14ac:dyDescent="0.25">
      <c r="A15" s="50">
        <v>4</v>
      </c>
      <c r="B15" s="150" t="s">
        <v>942</v>
      </c>
      <c r="C15" s="217">
        <f t="shared" si="0"/>
        <v>139.75</v>
      </c>
      <c r="D15" s="151">
        <v>10</v>
      </c>
      <c r="E15" s="138" t="s">
        <v>80</v>
      </c>
      <c r="F15" s="140">
        <v>1397.5</v>
      </c>
      <c r="G15" s="146">
        <v>5</v>
      </c>
      <c r="H15" s="54">
        <f t="shared" si="1"/>
        <v>698.75</v>
      </c>
      <c r="I15" s="138"/>
      <c r="J15" s="138"/>
      <c r="K15" s="146">
        <v>5</v>
      </c>
      <c r="L15" s="54">
        <f t="shared" si="2"/>
        <v>698.75</v>
      </c>
      <c r="M15" s="213"/>
      <c r="N15" s="213"/>
      <c r="O15" s="209">
        <f t="shared" si="3"/>
        <v>0</v>
      </c>
    </row>
    <row r="16" spans="1:15" s="139" customFormat="1" ht="14.45" customHeight="1" x14ac:dyDescent="0.25">
      <c r="A16" s="50">
        <v>5</v>
      </c>
      <c r="B16" s="150" t="s">
        <v>943</v>
      </c>
      <c r="C16" s="217">
        <f t="shared" si="0"/>
        <v>528</v>
      </c>
      <c r="D16" s="151">
        <v>1</v>
      </c>
      <c r="E16" s="138" t="s">
        <v>82</v>
      </c>
      <c r="F16" s="140">
        <v>528</v>
      </c>
      <c r="G16" s="146">
        <v>1</v>
      </c>
      <c r="H16" s="54">
        <f t="shared" si="1"/>
        <v>528</v>
      </c>
      <c r="I16" s="138"/>
      <c r="J16" s="138"/>
      <c r="K16" s="146"/>
      <c r="L16" s="54">
        <f t="shared" si="2"/>
        <v>0</v>
      </c>
      <c r="M16" s="213"/>
      <c r="N16" s="213"/>
      <c r="O16" s="209">
        <f t="shared" si="3"/>
        <v>0</v>
      </c>
    </row>
    <row r="17" spans="1:15" s="139" customFormat="1" ht="14.45" customHeight="1" x14ac:dyDescent="0.25">
      <c r="A17" s="50">
        <v>6</v>
      </c>
      <c r="B17" s="150" t="s">
        <v>944</v>
      </c>
      <c r="C17" s="217">
        <f t="shared" si="0"/>
        <v>864</v>
      </c>
      <c r="D17" s="151">
        <v>3</v>
      </c>
      <c r="E17" s="138" t="s">
        <v>82</v>
      </c>
      <c r="F17" s="142">
        <v>2592</v>
      </c>
      <c r="G17" s="146">
        <v>2</v>
      </c>
      <c r="H17" s="54">
        <f t="shared" si="1"/>
        <v>1728</v>
      </c>
      <c r="I17" s="138"/>
      <c r="J17" s="138"/>
      <c r="K17" s="146">
        <v>1</v>
      </c>
      <c r="L17" s="54">
        <f t="shared" si="2"/>
        <v>864</v>
      </c>
      <c r="M17" s="213"/>
      <c r="N17" s="213"/>
      <c r="O17" s="209">
        <f t="shared" si="3"/>
        <v>0</v>
      </c>
    </row>
    <row r="18" spans="1:15" s="139" customFormat="1" ht="14.45" customHeight="1" x14ac:dyDescent="0.25">
      <c r="A18" s="50">
        <v>7</v>
      </c>
      <c r="B18" s="150" t="s">
        <v>945</v>
      </c>
      <c r="C18" s="217">
        <f t="shared" si="0"/>
        <v>38</v>
      </c>
      <c r="D18" s="151">
        <v>6</v>
      </c>
      <c r="E18" s="138" t="s">
        <v>80</v>
      </c>
      <c r="F18" s="143">
        <v>228</v>
      </c>
      <c r="G18" s="146">
        <v>3</v>
      </c>
      <c r="H18" s="54">
        <f t="shared" si="1"/>
        <v>114</v>
      </c>
      <c r="I18" s="138"/>
      <c r="J18" s="138"/>
      <c r="K18" s="146">
        <v>3</v>
      </c>
      <c r="L18" s="54">
        <f t="shared" si="2"/>
        <v>114</v>
      </c>
      <c r="M18" s="213"/>
      <c r="N18" s="213"/>
      <c r="O18" s="209">
        <f t="shared" si="3"/>
        <v>0</v>
      </c>
    </row>
    <row r="19" spans="1:15" s="139" customFormat="1" ht="14.45" customHeight="1" x14ac:dyDescent="0.25">
      <c r="A19" s="50">
        <v>8</v>
      </c>
      <c r="B19" s="150" t="s">
        <v>946</v>
      </c>
      <c r="C19" s="217">
        <f t="shared" si="0"/>
        <v>139.91999999999999</v>
      </c>
      <c r="D19" s="151">
        <v>4</v>
      </c>
      <c r="E19" s="138" t="s">
        <v>481</v>
      </c>
      <c r="F19" s="143">
        <v>559.67999999999995</v>
      </c>
      <c r="G19" s="146">
        <v>2</v>
      </c>
      <c r="H19" s="54">
        <f t="shared" si="1"/>
        <v>279.83999999999997</v>
      </c>
      <c r="I19" s="138"/>
      <c r="J19" s="138"/>
      <c r="K19" s="146">
        <v>2</v>
      </c>
      <c r="L19" s="54">
        <f t="shared" si="2"/>
        <v>279.83999999999997</v>
      </c>
      <c r="M19" s="213"/>
      <c r="N19" s="213"/>
      <c r="O19" s="209">
        <f t="shared" si="3"/>
        <v>0</v>
      </c>
    </row>
    <row r="20" spans="1:15" s="139" customFormat="1" ht="14.45" customHeight="1" x14ac:dyDescent="0.25">
      <c r="A20" s="50">
        <v>9</v>
      </c>
      <c r="B20" s="150" t="s">
        <v>947</v>
      </c>
      <c r="C20" s="217">
        <f t="shared" si="0"/>
        <v>45</v>
      </c>
      <c r="D20" s="151">
        <v>5</v>
      </c>
      <c r="E20" s="138" t="s">
        <v>80</v>
      </c>
      <c r="F20" s="143">
        <v>225</v>
      </c>
      <c r="G20" s="146">
        <v>3</v>
      </c>
      <c r="H20" s="54">
        <f t="shared" si="1"/>
        <v>135</v>
      </c>
      <c r="I20" s="138"/>
      <c r="J20" s="138"/>
      <c r="K20" s="146">
        <v>2</v>
      </c>
      <c r="L20" s="54">
        <f t="shared" si="2"/>
        <v>90</v>
      </c>
      <c r="M20" s="213"/>
      <c r="N20" s="213"/>
      <c r="O20" s="209">
        <f t="shared" si="3"/>
        <v>0</v>
      </c>
    </row>
    <row r="21" spans="1:15" s="139" customFormat="1" ht="14.45" customHeight="1" x14ac:dyDescent="0.25">
      <c r="A21" s="50">
        <v>10</v>
      </c>
      <c r="B21" s="150" t="s">
        <v>948</v>
      </c>
      <c r="C21" s="217">
        <f t="shared" si="0"/>
        <v>45</v>
      </c>
      <c r="D21" s="151">
        <v>5</v>
      </c>
      <c r="E21" s="138" t="s">
        <v>80</v>
      </c>
      <c r="F21" s="143">
        <v>225</v>
      </c>
      <c r="G21" s="146">
        <v>3</v>
      </c>
      <c r="H21" s="54">
        <f t="shared" si="1"/>
        <v>135</v>
      </c>
      <c r="I21" s="138"/>
      <c r="J21" s="138"/>
      <c r="K21" s="146">
        <v>2</v>
      </c>
      <c r="L21" s="54">
        <f t="shared" si="2"/>
        <v>90</v>
      </c>
      <c r="M21" s="213"/>
      <c r="N21" s="213"/>
      <c r="O21" s="209">
        <f t="shared" si="3"/>
        <v>0</v>
      </c>
    </row>
    <row r="22" spans="1:15" s="139" customFormat="1" ht="14.45" customHeight="1" x14ac:dyDescent="0.25">
      <c r="A22" s="50">
        <v>11</v>
      </c>
      <c r="B22" s="150" t="s">
        <v>949</v>
      </c>
      <c r="C22" s="217">
        <f t="shared" si="0"/>
        <v>500</v>
      </c>
      <c r="D22" s="151">
        <v>2</v>
      </c>
      <c r="E22" s="138" t="s">
        <v>992</v>
      </c>
      <c r="F22" s="143">
        <v>1000</v>
      </c>
      <c r="G22" s="146">
        <v>2</v>
      </c>
      <c r="H22" s="54">
        <f t="shared" si="1"/>
        <v>1000</v>
      </c>
      <c r="I22" s="138"/>
      <c r="J22" s="138"/>
      <c r="K22" s="146"/>
      <c r="L22" s="54">
        <f t="shared" si="2"/>
        <v>0</v>
      </c>
      <c r="M22" s="213"/>
      <c r="N22" s="213"/>
      <c r="O22" s="209">
        <f t="shared" si="3"/>
        <v>0</v>
      </c>
    </row>
    <row r="23" spans="1:15" s="139" customFormat="1" ht="14.45" customHeight="1" x14ac:dyDescent="0.25">
      <c r="A23" s="50">
        <v>12</v>
      </c>
      <c r="B23" s="150" t="s">
        <v>950</v>
      </c>
      <c r="C23" s="217">
        <f t="shared" si="0"/>
        <v>148.5</v>
      </c>
      <c r="D23" s="151">
        <v>2</v>
      </c>
      <c r="E23" s="138" t="s">
        <v>80</v>
      </c>
      <c r="F23" s="140">
        <v>297</v>
      </c>
      <c r="G23" s="146">
        <v>2</v>
      </c>
      <c r="H23" s="54">
        <f t="shared" si="1"/>
        <v>297</v>
      </c>
      <c r="I23" s="138"/>
      <c r="J23" s="138"/>
      <c r="K23" s="146"/>
      <c r="L23" s="54">
        <f t="shared" si="2"/>
        <v>0</v>
      </c>
      <c r="M23" s="213"/>
      <c r="N23" s="213"/>
      <c r="O23" s="209">
        <f t="shared" si="3"/>
        <v>0</v>
      </c>
    </row>
    <row r="24" spans="1:15" s="139" customFormat="1" ht="14.45" customHeight="1" x14ac:dyDescent="0.25">
      <c r="A24" s="50">
        <v>13</v>
      </c>
      <c r="B24" s="150" t="s">
        <v>951</v>
      </c>
      <c r="C24" s="217">
        <f t="shared" si="0"/>
        <v>113</v>
      </c>
      <c r="D24" s="158">
        <v>2</v>
      </c>
      <c r="E24" s="138" t="s">
        <v>80</v>
      </c>
      <c r="F24" s="140">
        <v>226</v>
      </c>
      <c r="G24" s="146">
        <v>2</v>
      </c>
      <c r="H24" s="54">
        <f t="shared" si="1"/>
        <v>226</v>
      </c>
      <c r="I24" s="138"/>
      <c r="J24" s="138"/>
      <c r="K24" s="146"/>
      <c r="L24" s="54">
        <f t="shared" si="2"/>
        <v>0</v>
      </c>
      <c r="M24" s="213"/>
      <c r="N24" s="213"/>
      <c r="O24" s="209">
        <f t="shared" si="3"/>
        <v>0</v>
      </c>
    </row>
    <row r="25" spans="1:15" s="139" customFormat="1" ht="14.45" customHeight="1" x14ac:dyDescent="0.25">
      <c r="A25" s="50">
        <v>14</v>
      </c>
      <c r="B25" s="144" t="s">
        <v>952</v>
      </c>
      <c r="C25" s="217">
        <f t="shared" si="0"/>
        <v>69</v>
      </c>
      <c r="D25" s="158">
        <v>2</v>
      </c>
      <c r="E25" s="138" t="s">
        <v>992</v>
      </c>
      <c r="F25" s="140">
        <v>138</v>
      </c>
      <c r="G25" s="146">
        <v>1</v>
      </c>
      <c r="H25" s="54">
        <f t="shared" si="1"/>
        <v>69</v>
      </c>
      <c r="I25" s="138"/>
      <c r="J25" s="138"/>
      <c r="K25" s="146">
        <v>1</v>
      </c>
      <c r="L25" s="54">
        <f t="shared" si="2"/>
        <v>69</v>
      </c>
      <c r="M25" s="213"/>
      <c r="N25" s="213"/>
      <c r="O25" s="209">
        <f t="shared" si="3"/>
        <v>0</v>
      </c>
    </row>
    <row r="26" spans="1:15" s="139" customFormat="1" ht="14.45" customHeight="1" x14ac:dyDescent="0.25">
      <c r="A26" s="50">
        <v>15</v>
      </c>
      <c r="B26" s="145" t="s">
        <v>953</v>
      </c>
      <c r="C26" s="217">
        <f t="shared" si="0"/>
        <v>43.44</v>
      </c>
      <c r="D26" s="159">
        <v>10</v>
      </c>
      <c r="E26" s="138" t="s">
        <v>484</v>
      </c>
      <c r="F26" s="140">
        <v>434.4</v>
      </c>
      <c r="G26" s="145">
        <v>5</v>
      </c>
      <c r="H26" s="54">
        <f t="shared" si="1"/>
        <v>217.2</v>
      </c>
      <c r="I26" s="138"/>
      <c r="J26" s="138"/>
      <c r="K26" s="145">
        <v>5</v>
      </c>
      <c r="L26" s="54">
        <f t="shared" si="2"/>
        <v>217.2</v>
      </c>
      <c r="M26" s="213"/>
      <c r="N26" s="213"/>
      <c r="O26" s="209">
        <f t="shared" si="3"/>
        <v>0</v>
      </c>
    </row>
    <row r="27" spans="1:15" s="139" customFormat="1" ht="14.45" customHeight="1" x14ac:dyDescent="0.25">
      <c r="A27" s="50">
        <v>16</v>
      </c>
      <c r="B27" s="145" t="s">
        <v>954</v>
      </c>
      <c r="C27" s="217">
        <f t="shared" si="0"/>
        <v>31.4</v>
      </c>
      <c r="D27" s="159">
        <v>10</v>
      </c>
      <c r="E27" s="138" t="s">
        <v>82</v>
      </c>
      <c r="F27" s="143">
        <v>314</v>
      </c>
      <c r="G27" s="145">
        <v>5</v>
      </c>
      <c r="H27" s="54">
        <f t="shared" si="1"/>
        <v>157</v>
      </c>
      <c r="I27" s="138"/>
      <c r="J27" s="138"/>
      <c r="K27" s="145">
        <v>5</v>
      </c>
      <c r="L27" s="54">
        <f t="shared" si="2"/>
        <v>157</v>
      </c>
      <c r="M27" s="213"/>
      <c r="N27" s="213"/>
      <c r="O27" s="209">
        <f t="shared" si="3"/>
        <v>0</v>
      </c>
    </row>
    <row r="28" spans="1:15" s="139" customFormat="1" ht="14.45" customHeight="1" x14ac:dyDescent="0.25">
      <c r="A28" s="50">
        <v>17</v>
      </c>
      <c r="B28" s="144" t="s">
        <v>955</v>
      </c>
      <c r="C28" s="217">
        <f t="shared" si="0"/>
        <v>48</v>
      </c>
      <c r="D28" s="159">
        <v>20</v>
      </c>
      <c r="E28" s="138" t="s">
        <v>80</v>
      </c>
      <c r="F28" s="143">
        <v>960</v>
      </c>
      <c r="G28" s="145">
        <v>10</v>
      </c>
      <c r="H28" s="54">
        <f t="shared" si="1"/>
        <v>480</v>
      </c>
      <c r="I28" s="138"/>
      <c r="J28" s="138"/>
      <c r="K28" s="145">
        <v>10</v>
      </c>
      <c r="L28" s="54">
        <f t="shared" si="2"/>
        <v>480</v>
      </c>
      <c r="M28" s="213"/>
      <c r="N28" s="213"/>
      <c r="O28" s="209">
        <f t="shared" si="3"/>
        <v>0</v>
      </c>
    </row>
    <row r="29" spans="1:15" s="139" customFormat="1" ht="14.45" customHeight="1" x14ac:dyDescent="0.25">
      <c r="A29" s="50">
        <v>18</v>
      </c>
      <c r="B29" s="144" t="s">
        <v>956</v>
      </c>
      <c r="C29" s="217">
        <f t="shared" si="0"/>
        <v>50</v>
      </c>
      <c r="D29" s="159">
        <v>2</v>
      </c>
      <c r="E29" s="138" t="s">
        <v>80</v>
      </c>
      <c r="F29" s="143">
        <v>100</v>
      </c>
      <c r="G29" s="145">
        <v>1</v>
      </c>
      <c r="H29" s="54">
        <f t="shared" si="1"/>
        <v>50</v>
      </c>
      <c r="I29" s="138"/>
      <c r="J29" s="138"/>
      <c r="K29" s="145">
        <v>1</v>
      </c>
      <c r="L29" s="54">
        <f t="shared" si="2"/>
        <v>50</v>
      </c>
      <c r="M29" s="213"/>
      <c r="N29" s="213"/>
      <c r="O29" s="209">
        <f t="shared" si="3"/>
        <v>0</v>
      </c>
    </row>
    <row r="30" spans="1:15" s="139" customFormat="1" ht="14.45" customHeight="1" x14ac:dyDescent="0.25">
      <c r="A30" s="50">
        <v>19</v>
      </c>
      <c r="B30" s="144" t="s">
        <v>957</v>
      </c>
      <c r="C30" s="217">
        <f t="shared" si="0"/>
        <v>100</v>
      </c>
      <c r="D30" s="160" t="s">
        <v>993</v>
      </c>
      <c r="E30" s="138" t="s">
        <v>80</v>
      </c>
      <c r="F30" s="143">
        <v>600</v>
      </c>
      <c r="G30" s="145">
        <v>3</v>
      </c>
      <c r="H30" s="54">
        <f t="shared" si="1"/>
        <v>300</v>
      </c>
      <c r="I30" s="138"/>
      <c r="J30" s="138"/>
      <c r="K30" s="145">
        <v>3</v>
      </c>
      <c r="L30" s="54">
        <f t="shared" si="2"/>
        <v>300</v>
      </c>
      <c r="M30" s="213"/>
      <c r="N30" s="213"/>
      <c r="O30" s="209">
        <f t="shared" si="3"/>
        <v>0</v>
      </c>
    </row>
    <row r="31" spans="1:15" s="139" customFormat="1" ht="14.45" customHeight="1" x14ac:dyDescent="0.25">
      <c r="A31" s="50">
        <v>20</v>
      </c>
      <c r="B31" s="144" t="s">
        <v>958</v>
      </c>
      <c r="C31" s="217">
        <f t="shared" si="0"/>
        <v>689</v>
      </c>
      <c r="D31" s="160" t="s">
        <v>994</v>
      </c>
      <c r="E31" s="138" t="s">
        <v>483</v>
      </c>
      <c r="F31" s="143">
        <v>2067</v>
      </c>
      <c r="G31" s="145">
        <v>2</v>
      </c>
      <c r="H31" s="54">
        <f t="shared" si="1"/>
        <v>1378</v>
      </c>
      <c r="I31" s="138"/>
      <c r="J31" s="138"/>
      <c r="K31" s="145">
        <v>1</v>
      </c>
      <c r="L31" s="54">
        <f t="shared" si="2"/>
        <v>689</v>
      </c>
      <c r="M31" s="213"/>
      <c r="N31" s="213"/>
      <c r="O31" s="209">
        <f t="shared" si="3"/>
        <v>0</v>
      </c>
    </row>
    <row r="32" spans="1:15" s="139" customFormat="1" ht="14.45" customHeight="1" x14ac:dyDescent="0.25">
      <c r="A32" s="50">
        <v>21</v>
      </c>
      <c r="B32" s="144" t="s">
        <v>959</v>
      </c>
      <c r="C32" s="217">
        <f t="shared" si="0"/>
        <v>76.666499999999999</v>
      </c>
      <c r="D32" s="160" t="s">
        <v>995</v>
      </c>
      <c r="E32" s="138" t="s">
        <v>80</v>
      </c>
      <c r="F32" s="143">
        <v>1533.33</v>
      </c>
      <c r="G32" s="145">
        <v>10</v>
      </c>
      <c r="H32" s="54">
        <f t="shared" si="1"/>
        <v>766.66499999999996</v>
      </c>
      <c r="I32" s="138"/>
      <c r="J32" s="138"/>
      <c r="K32" s="145">
        <v>10</v>
      </c>
      <c r="L32" s="54">
        <f t="shared" si="2"/>
        <v>766.66499999999996</v>
      </c>
      <c r="M32" s="213"/>
      <c r="N32" s="213"/>
      <c r="O32" s="209">
        <f t="shared" si="3"/>
        <v>0</v>
      </c>
    </row>
    <row r="33" spans="1:15" s="139" customFormat="1" ht="14.45" customHeight="1" x14ac:dyDescent="0.25">
      <c r="A33" s="50">
        <v>22</v>
      </c>
      <c r="B33" s="144" t="s">
        <v>960</v>
      </c>
      <c r="C33" s="217">
        <f t="shared" si="0"/>
        <v>350</v>
      </c>
      <c r="D33" s="160" t="s">
        <v>996</v>
      </c>
      <c r="E33" s="138" t="s">
        <v>482</v>
      </c>
      <c r="F33" s="143">
        <v>10500</v>
      </c>
      <c r="G33" s="145">
        <v>15</v>
      </c>
      <c r="H33" s="54">
        <f t="shared" si="1"/>
        <v>5250</v>
      </c>
      <c r="I33" s="138"/>
      <c r="J33" s="138"/>
      <c r="K33" s="145">
        <v>15</v>
      </c>
      <c r="L33" s="54">
        <f t="shared" si="2"/>
        <v>5250</v>
      </c>
      <c r="M33" s="213"/>
      <c r="N33" s="213"/>
      <c r="O33" s="209">
        <f t="shared" si="3"/>
        <v>0</v>
      </c>
    </row>
    <row r="34" spans="1:15" s="139" customFormat="1" ht="14.45" customHeight="1" x14ac:dyDescent="0.25">
      <c r="A34" s="50">
        <v>23</v>
      </c>
      <c r="B34" s="144" t="s">
        <v>961</v>
      </c>
      <c r="C34" s="217">
        <f t="shared" si="0"/>
        <v>350</v>
      </c>
      <c r="D34" s="160" t="s">
        <v>997</v>
      </c>
      <c r="E34" s="138" t="s">
        <v>482</v>
      </c>
      <c r="F34" s="143">
        <v>2800</v>
      </c>
      <c r="G34" s="145">
        <v>4</v>
      </c>
      <c r="H34" s="54">
        <f t="shared" si="1"/>
        <v>1400</v>
      </c>
      <c r="I34" s="138"/>
      <c r="J34" s="138"/>
      <c r="K34" s="145">
        <v>4</v>
      </c>
      <c r="L34" s="54">
        <f t="shared" si="2"/>
        <v>1400</v>
      </c>
      <c r="M34" s="213"/>
      <c r="N34" s="213"/>
      <c r="O34" s="209">
        <f t="shared" si="3"/>
        <v>0</v>
      </c>
    </row>
    <row r="35" spans="1:15" s="139" customFormat="1" ht="14.45" customHeight="1" x14ac:dyDescent="0.25">
      <c r="A35" s="50">
        <v>24</v>
      </c>
      <c r="B35" s="144" t="s">
        <v>962</v>
      </c>
      <c r="C35" s="217">
        <f t="shared" si="0"/>
        <v>350</v>
      </c>
      <c r="D35" s="160" t="s">
        <v>997</v>
      </c>
      <c r="E35" s="138" t="s">
        <v>482</v>
      </c>
      <c r="F35" s="143">
        <v>2800</v>
      </c>
      <c r="G35" s="145">
        <v>4</v>
      </c>
      <c r="H35" s="54">
        <f t="shared" si="1"/>
        <v>1400</v>
      </c>
      <c r="I35" s="138"/>
      <c r="J35" s="138"/>
      <c r="K35" s="145">
        <v>4</v>
      </c>
      <c r="L35" s="54">
        <f t="shared" si="2"/>
        <v>1400</v>
      </c>
      <c r="M35" s="213"/>
      <c r="N35" s="213"/>
      <c r="O35" s="209">
        <f t="shared" si="3"/>
        <v>0</v>
      </c>
    </row>
    <row r="36" spans="1:15" s="139" customFormat="1" ht="14.45" customHeight="1" x14ac:dyDescent="0.25">
      <c r="A36" s="50">
        <v>25</v>
      </c>
      <c r="B36" s="144" t="s">
        <v>963</v>
      </c>
      <c r="C36" s="217">
        <f t="shared" si="0"/>
        <v>350</v>
      </c>
      <c r="D36" s="160" t="s">
        <v>997</v>
      </c>
      <c r="E36" s="138" t="s">
        <v>482</v>
      </c>
      <c r="F36" s="143">
        <v>2800</v>
      </c>
      <c r="G36" s="145">
        <v>4</v>
      </c>
      <c r="H36" s="54">
        <f t="shared" si="1"/>
        <v>1400</v>
      </c>
      <c r="I36" s="138"/>
      <c r="J36" s="138"/>
      <c r="K36" s="145">
        <v>4</v>
      </c>
      <c r="L36" s="54">
        <f t="shared" si="2"/>
        <v>1400</v>
      </c>
      <c r="M36" s="213"/>
      <c r="N36" s="213"/>
      <c r="O36" s="209">
        <f t="shared" si="3"/>
        <v>0</v>
      </c>
    </row>
    <row r="37" spans="1:15" s="139" customFormat="1" ht="14.45" customHeight="1" x14ac:dyDescent="0.25">
      <c r="A37" s="50">
        <v>26</v>
      </c>
      <c r="B37" s="144" t="s">
        <v>964</v>
      </c>
      <c r="C37" s="217">
        <f t="shared" si="0"/>
        <v>800</v>
      </c>
      <c r="D37" s="160" t="s">
        <v>998</v>
      </c>
      <c r="E37" s="138" t="s">
        <v>483</v>
      </c>
      <c r="F37" s="143">
        <v>12000</v>
      </c>
      <c r="G37" s="145">
        <v>10</v>
      </c>
      <c r="H37" s="54">
        <f t="shared" si="1"/>
        <v>8000</v>
      </c>
      <c r="I37" s="138"/>
      <c r="J37" s="138"/>
      <c r="K37" s="145">
        <v>5</v>
      </c>
      <c r="L37" s="54">
        <f t="shared" si="2"/>
        <v>4000</v>
      </c>
      <c r="M37" s="213"/>
      <c r="N37" s="213"/>
      <c r="O37" s="209">
        <f t="shared" si="3"/>
        <v>0</v>
      </c>
    </row>
    <row r="38" spans="1:15" s="139" customFormat="1" ht="14.45" customHeight="1" x14ac:dyDescent="0.25">
      <c r="A38" s="50">
        <v>27</v>
      </c>
      <c r="B38" s="144" t="s">
        <v>965</v>
      </c>
      <c r="C38" s="217">
        <f t="shared" si="0"/>
        <v>1120</v>
      </c>
      <c r="D38" s="160">
        <v>15</v>
      </c>
      <c r="E38" s="138" t="s">
        <v>483</v>
      </c>
      <c r="F38" s="143">
        <v>16800</v>
      </c>
      <c r="G38" s="145">
        <v>10</v>
      </c>
      <c r="H38" s="54">
        <f t="shared" si="1"/>
        <v>11200</v>
      </c>
      <c r="I38" s="138"/>
      <c r="J38" s="138"/>
      <c r="K38" s="145">
        <v>5</v>
      </c>
      <c r="L38" s="54">
        <f t="shared" si="2"/>
        <v>5600</v>
      </c>
      <c r="M38" s="213"/>
      <c r="N38" s="213"/>
      <c r="O38" s="209">
        <f t="shared" si="3"/>
        <v>0</v>
      </c>
    </row>
    <row r="39" spans="1:15" s="139" customFormat="1" ht="14.45" customHeight="1" x14ac:dyDescent="0.25">
      <c r="A39" s="50">
        <v>28</v>
      </c>
      <c r="B39" s="144" t="s">
        <v>966</v>
      </c>
      <c r="C39" s="217">
        <f t="shared" si="0"/>
        <v>6.48</v>
      </c>
      <c r="D39" s="160">
        <v>200</v>
      </c>
      <c r="E39" s="138" t="s">
        <v>80</v>
      </c>
      <c r="F39" s="143">
        <v>1296</v>
      </c>
      <c r="G39" s="145">
        <v>100</v>
      </c>
      <c r="H39" s="54">
        <f t="shared" si="1"/>
        <v>648</v>
      </c>
      <c r="I39" s="138"/>
      <c r="J39" s="138"/>
      <c r="K39" s="145">
        <v>100</v>
      </c>
      <c r="L39" s="54">
        <f t="shared" si="2"/>
        <v>648</v>
      </c>
      <c r="M39" s="213"/>
      <c r="N39" s="213"/>
      <c r="O39" s="209">
        <f t="shared" si="3"/>
        <v>0</v>
      </c>
    </row>
    <row r="40" spans="1:15" s="139" customFormat="1" ht="14.45" customHeight="1" x14ac:dyDescent="0.25">
      <c r="A40" s="50">
        <v>29</v>
      </c>
      <c r="B40" s="144" t="s">
        <v>237</v>
      </c>
      <c r="C40" s="217">
        <f t="shared" si="0"/>
        <v>60</v>
      </c>
      <c r="D40" s="160">
        <v>2</v>
      </c>
      <c r="E40" s="138" t="s">
        <v>80</v>
      </c>
      <c r="F40" s="143">
        <v>120</v>
      </c>
      <c r="G40" s="145">
        <v>2</v>
      </c>
      <c r="H40" s="54">
        <f t="shared" si="1"/>
        <v>120</v>
      </c>
      <c r="I40" s="138"/>
      <c r="J40" s="138"/>
      <c r="K40" s="145"/>
      <c r="L40" s="54">
        <f t="shared" si="2"/>
        <v>0</v>
      </c>
      <c r="M40" s="213"/>
      <c r="N40" s="213"/>
      <c r="O40" s="209">
        <f t="shared" si="3"/>
        <v>0</v>
      </c>
    </row>
    <row r="41" spans="1:15" s="139" customFormat="1" ht="14.45" customHeight="1" x14ac:dyDescent="0.25">
      <c r="A41" s="50">
        <v>30</v>
      </c>
      <c r="B41" s="144" t="s">
        <v>967</v>
      </c>
      <c r="C41" s="217">
        <f t="shared" si="0"/>
        <v>30</v>
      </c>
      <c r="D41" s="160">
        <v>1800</v>
      </c>
      <c r="E41" s="138" t="s">
        <v>80</v>
      </c>
      <c r="F41" s="143">
        <v>54000</v>
      </c>
      <c r="G41" s="145">
        <v>1800</v>
      </c>
      <c r="H41" s="54">
        <f t="shared" si="1"/>
        <v>54000</v>
      </c>
      <c r="I41" s="138"/>
      <c r="J41" s="138"/>
      <c r="K41" s="145"/>
      <c r="L41" s="54">
        <f t="shared" si="2"/>
        <v>0</v>
      </c>
      <c r="M41" s="213"/>
      <c r="N41" s="213"/>
      <c r="O41" s="209">
        <f t="shared" si="3"/>
        <v>0</v>
      </c>
    </row>
    <row r="42" spans="1:15" s="139" customFormat="1" ht="14.45" customHeight="1" x14ac:dyDescent="0.25">
      <c r="A42" s="50">
        <v>31</v>
      </c>
      <c r="B42" s="146" t="s">
        <v>968</v>
      </c>
      <c r="C42" s="217">
        <f t="shared" si="0"/>
        <v>500</v>
      </c>
      <c r="D42" s="161">
        <v>10</v>
      </c>
      <c r="E42" s="138" t="s">
        <v>84</v>
      </c>
      <c r="F42" s="147">
        <v>5000</v>
      </c>
      <c r="G42" s="138">
        <v>10</v>
      </c>
      <c r="H42" s="54">
        <f t="shared" si="1"/>
        <v>5000</v>
      </c>
      <c r="I42" s="138"/>
      <c r="J42" s="138"/>
      <c r="K42" s="144"/>
      <c r="L42" s="54">
        <f t="shared" si="2"/>
        <v>0</v>
      </c>
      <c r="M42" s="213"/>
      <c r="N42" s="213"/>
      <c r="O42" s="209">
        <f t="shared" si="3"/>
        <v>0</v>
      </c>
    </row>
    <row r="43" spans="1:15" s="139" customFormat="1" ht="14.45" customHeight="1" x14ac:dyDescent="0.25">
      <c r="A43" s="50">
        <v>32</v>
      </c>
      <c r="B43" s="144" t="s">
        <v>969</v>
      </c>
      <c r="C43" s="217">
        <f t="shared" si="0"/>
        <v>243</v>
      </c>
      <c r="D43" s="162">
        <v>60</v>
      </c>
      <c r="E43" s="138" t="s">
        <v>84</v>
      </c>
      <c r="F43" s="140">
        <v>14580</v>
      </c>
      <c r="G43" s="145">
        <v>50</v>
      </c>
      <c r="H43" s="54">
        <f t="shared" si="1"/>
        <v>12150</v>
      </c>
      <c r="I43" s="138"/>
      <c r="J43" s="138"/>
      <c r="K43" s="146">
        <v>10</v>
      </c>
      <c r="L43" s="54">
        <f t="shared" si="2"/>
        <v>2430</v>
      </c>
      <c r="M43" s="213"/>
      <c r="N43" s="213"/>
      <c r="O43" s="209">
        <f t="shared" si="3"/>
        <v>0</v>
      </c>
    </row>
    <row r="44" spans="1:15" s="139" customFormat="1" ht="14.45" customHeight="1" x14ac:dyDescent="0.25">
      <c r="A44" s="50">
        <v>33</v>
      </c>
      <c r="B44" s="144" t="s">
        <v>970</v>
      </c>
      <c r="C44" s="217">
        <f t="shared" si="0"/>
        <v>308.56666666666666</v>
      </c>
      <c r="D44" s="162">
        <v>60</v>
      </c>
      <c r="E44" s="138" t="s">
        <v>84</v>
      </c>
      <c r="F44" s="140">
        <v>18514</v>
      </c>
      <c r="G44" s="145">
        <v>50</v>
      </c>
      <c r="H44" s="54">
        <f t="shared" si="1"/>
        <v>15428.333333333334</v>
      </c>
      <c r="I44" s="138"/>
      <c r="J44" s="138"/>
      <c r="K44" s="146">
        <v>10</v>
      </c>
      <c r="L44" s="54">
        <f t="shared" si="2"/>
        <v>3085.6666666666665</v>
      </c>
      <c r="M44" s="213"/>
      <c r="N44" s="213"/>
      <c r="O44" s="209">
        <f t="shared" si="3"/>
        <v>0</v>
      </c>
    </row>
    <row r="45" spans="1:15" s="139" customFormat="1" ht="14.45" customHeight="1" x14ac:dyDescent="0.25">
      <c r="A45" s="50">
        <v>34</v>
      </c>
      <c r="B45" s="138" t="s">
        <v>971</v>
      </c>
      <c r="C45" s="217">
        <f t="shared" si="0"/>
        <v>280</v>
      </c>
      <c r="D45" s="163">
        <v>20</v>
      </c>
      <c r="E45" s="138" t="s">
        <v>84</v>
      </c>
      <c r="F45" s="140">
        <v>5600</v>
      </c>
      <c r="G45" s="138">
        <v>20</v>
      </c>
      <c r="H45" s="54">
        <f t="shared" si="1"/>
        <v>5600</v>
      </c>
      <c r="I45" s="138"/>
      <c r="J45" s="138"/>
      <c r="K45" s="138"/>
      <c r="L45" s="54">
        <f t="shared" si="2"/>
        <v>0</v>
      </c>
      <c r="M45" s="213"/>
      <c r="N45" s="213"/>
      <c r="O45" s="209">
        <f t="shared" si="3"/>
        <v>0</v>
      </c>
    </row>
    <row r="46" spans="1:15" s="139" customFormat="1" ht="14.45" customHeight="1" x14ac:dyDescent="0.25">
      <c r="A46" s="50">
        <v>35</v>
      </c>
      <c r="B46" s="144" t="s">
        <v>972</v>
      </c>
      <c r="C46" s="217">
        <f t="shared" si="0"/>
        <v>130</v>
      </c>
      <c r="D46" s="159">
        <v>10</v>
      </c>
      <c r="E46" s="138" t="s">
        <v>482</v>
      </c>
      <c r="F46" s="140">
        <v>1300</v>
      </c>
      <c r="G46" s="145">
        <v>5</v>
      </c>
      <c r="H46" s="54">
        <f t="shared" si="1"/>
        <v>650</v>
      </c>
      <c r="I46" s="138"/>
      <c r="J46" s="138"/>
      <c r="K46" s="146">
        <v>5</v>
      </c>
      <c r="L46" s="54">
        <f t="shared" si="2"/>
        <v>650</v>
      </c>
      <c r="M46" s="213"/>
      <c r="N46" s="213"/>
      <c r="O46" s="209">
        <f t="shared" si="3"/>
        <v>0</v>
      </c>
    </row>
    <row r="47" spans="1:15" s="139" customFormat="1" ht="14.45" customHeight="1" x14ac:dyDescent="0.25">
      <c r="A47" s="50">
        <v>36</v>
      </c>
      <c r="B47" s="144" t="s">
        <v>973</v>
      </c>
      <c r="C47" s="217">
        <f t="shared" si="0"/>
        <v>60</v>
      </c>
      <c r="D47" s="159">
        <v>10</v>
      </c>
      <c r="E47" s="138" t="s">
        <v>482</v>
      </c>
      <c r="F47" s="140">
        <v>600</v>
      </c>
      <c r="G47" s="145">
        <v>10</v>
      </c>
      <c r="H47" s="54">
        <f t="shared" si="1"/>
        <v>600</v>
      </c>
      <c r="I47" s="138"/>
      <c r="J47" s="138"/>
      <c r="K47" s="146"/>
      <c r="L47" s="54">
        <f t="shared" si="2"/>
        <v>0</v>
      </c>
      <c r="M47" s="213"/>
      <c r="N47" s="213"/>
      <c r="O47" s="209">
        <f t="shared" si="3"/>
        <v>0</v>
      </c>
    </row>
    <row r="48" spans="1:15" s="139" customFormat="1" ht="14.45" customHeight="1" x14ac:dyDescent="0.25">
      <c r="A48" s="50">
        <v>37</v>
      </c>
      <c r="B48" s="144" t="s">
        <v>974</v>
      </c>
      <c r="C48" s="217">
        <f t="shared" si="0"/>
        <v>170</v>
      </c>
      <c r="D48" s="164">
        <v>10</v>
      </c>
      <c r="E48" s="138" t="s">
        <v>482</v>
      </c>
      <c r="F48" s="143">
        <v>1700</v>
      </c>
      <c r="G48" s="145">
        <v>6</v>
      </c>
      <c r="H48" s="54">
        <f t="shared" si="1"/>
        <v>1020</v>
      </c>
      <c r="I48" s="138"/>
      <c r="J48" s="138"/>
      <c r="K48" s="146">
        <v>4</v>
      </c>
      <c r="L48" s="54">
        <f t="shared" si="2"/>
        <v>680</v>
      </c>
      <c r="M48" s="213"/>
      <c r="N48" s="213"/>
      <c r="O48" s="209">
        <f t="shared" si="3"/>
        <v>0</v>
      </c>
    </row>
    <row r="49" spans="1:15" s="139" customFormat="1" ht="14.45" customHeight="1" x14ac:dyDescent="0.25">
      <c r="A49" s="50">
        <v>38</v>
      </c>
      <c r="B49" s="144" t="s">
        <v>975</v>
      </c>
      <c r="C49" s="217">
        <f t="shared" si="0"/>
        <v>52</v>
      </c>
      <c r="D49" s="159">
        <v>10</v>
      </c>
      <c r="E49" s="138" t="s">
        <v>82</v>
      </c>
      <c r="F49" s="143">
        <v>520</v>
      </c>
      <c r="G49" s="145">
        <v>5</v>
      </c>
      <c r="H49" s="54">
        <f t="shared" si="1"/>
        <v>260</v>
      </c>
      <c r="I49" s="138"/>
      <c r="J49" s="138"/>
      <c r="K49" s="146">
        <v>5</v>
      </c>
      <c r="L49" s="54">
        <f t="shared" si="2"/>
        <v>260</v>
      </c>
      <c r="M49" s="213"/>
      <c r="N49" s="213"/>
      <c r="O49" s="209">
        <f t="shared" si="3"/>
        <v>0</v>
      </c>
    </row>
    <row r="50" spans="1:15" s="139" customFormat="1" ht="14.45" customHeight="1" x14ac:dyDescent="0.25">
      <c r="A50" s="50">
        <v>39</v>
      </c>
      <c r="B50" s="144" t="s">
        <v>976</v>
      </c>
      <c r="C50" s="217">
        <f t="shared" si="0"/>
        <v>46.8</v>
      </c>
      <c r="D50" s="159">
        <v>5</v>
      </c>
      <c r="E50" s="138" t="s">
        <v>80</v>
      </c>
      <c r="F50" s="143">
        <v>234</v>
      </c>
      <c r="G50" s="145">
        <v>5</v>
      </c>
      <c r="H50" s="54">
        <f t="shared" si="1"/>
        <v>234</v>
      </c>
      <c r="I50" s="138"/>
      <c r="J50" s="138"/>
      <c r="K50" s="146"/>
      <c r="L50" s="54">
        <f t="shared" si="2"/>
        <v>0</v>
      </c>
      <c r="M50" s="213"/>
      <c r="N50" s="213"/>
      <c r="O50" s="209">
        <f t="shared" si="3"/>
        <v>0</v>
      </c>
    </row>
    <row r="51" spans="1:15" s="139" customFormat="1" ht="14.45" customHeight="1" x14ac:dyDescent="0.25">
      <c r="A51" s="50">
        <v>40</v>
      </c>
      <c r="B51" s="144" t="s">
        <v>45</v>
      </c>
      <c r="C51" s="217">
        <f t="shared" si="0"/>
        <v>6.8</v>
      </c>
      <c r="D51" s="159">
        <v>50</v>
      </c>
      <c r="E51" s="138" t="s">
        <v>80</v>
      </c>
      <c r="F51" s="140">
        <v>340</v>
      </c>
      <c r="G51" s="145">
        <v>25</v>
      </c>
      <c r="H51" s="54">
        <f t="shared" si="1"/>
        <v>170</v>
      </c>
      <c r="I51" s="138"/>
      <c r="J51" s="138"/>
      <c r="K51" s="146">
        <v>25</v>
      </c>
      <c r="L51" s="54">
        <f t="shared" si="2"/>
        <v>170</v>
      </c>
      <c r="M51" s="213"/>
      <c r="N51" s="213"/>
      <c r="O51" s="209">
        <f t="shared" si="3"/>
        <v>0</v>
      </c>
    </row>
    <row r="52" spans="1:15" s="139" customFormat="1" ht="14.45" customHeight="1" x14ac:dyDescent="0.25">
      <c r="A52" s="50">
        <v>41</v>
      </c>
      <c r="B52" s="144" t="s">
        <v>46</v>
      </c>
      <c r="C52" s="217">
        <f t="shared" si="0"/>
        <v>4</v>
      </c>
      <c r="D52" s="159">
        <v>50</v>
      </c>
      <c r="E52" s="138" t="s">
        <v>80</v>
      </c>
      <c r="F52" s="140">
        <v>200</v>
      </c>
      <c r="G52" s="145">
        <v>25</v>
      </c>
      <c r="H52" s="54">
        <f t="shared" si="1"/>
        <v>100</v>
      </c>
      <c r="I52" s="138"/>
      <c r="J52" s="138"/>
      <c r="K52" s="146">
        <v>25</v>
      </c>
      <c r="L52" s="54">
        <f t="shared" si="2"/>
        <v>100</v>
      </c>
      <c r="M52" s="213"/>
      <c r="N52" s="213"/>
      <c r="O52" s="209">
        <f t="shared" si="3"/>
        <v>0</v>
      </c>
    </row>
    <row r="53" spans="1:15" s="139" customFormat="1" ht="14.45" customHeight="1" x14ac:dyDescent="0.25">
      <c r="A53" s="50">
        <v>42</v>
      </c>
      <c r="B53" s="144" t="s">
        <v>977</v>
      </c>
      <c r="C53" s="217">
        <f t="shared" si="0"/>
        <v>23</v>
      </c>
      <c r="D53" s="160">
        <v>2</v>
      </c>
      <c r="E53" s="138" t="s">
        <v>80</v>
      </c>
      <c r="F53" s="140">
        <v>46</v>
      </c>
      <c r="G53" s="145">
        <v>2</v>
      </c>
      <c r="H53" s="54">
        <f t="shared" si="1"/>
        <v>46</v>
      </c>
      <c r="I53" s="138"/>
      <c r="J53" s="138"/>
      <c r="K53" s="146"/>
      <c r="L53" s="54">
        <f t="shared" si="2"/>
        <v>0</v>
      </c>
      <c r="M53" s="213"/>
      <c r="N53" s="213"/>
      <c r="O53" s="209">
        <f t="shared" si="3"/>
        <v>0</v>
      </c>
    </row>
    <row r="54" spans="1:15" s="139" customFormat="1" ht="14.45" customHeight="1" x14ac:dyDescent="0.25">
      <c r="A54" s="50">
        <v>43</v>
      </c>
      <c r="B54" s="144" t="s">
        <v>978</v>
      </c>
      <c r="C54" s="217">
        <f t="shared" si="0"/>
        <v>150</v>
      </c>
      <c r="D54" s="160">
        <v>4</v>
      </c>
      <c r="E54" s="138" t="s">
        <v>80</v>
      </c>
      <c r="F54" s="140">
        <v>600</v>
      </c>
      <c r="G54" s="145">
        <v>2</v>
      </c>
      <c r="H54" s="54">
        <f t="shared" si="1"/>
        <v>300</v>
      </c>
      <c r="I54" s="138"/>
      <c r="J54" s="138"/>
      <c r="K54" s="146">
        <v>2</v>
      </c>
      <c r="L54" s="54">
        <f t="shared" si="2"/>
        <v>300</v>
      </c>
      <c r="M54" s="213"/>
      <c r="N54" s="213"/>
      <c r="O54" s="209">
        <f t="shared" si="3"/>
        <v>0</v>
      </c>
    </row>
    <row r="55" spans="1:15" s="139" customFormat="1" ht="14.45" customHeight="1" x14ac:dyDescent="0.25">
      <c r="A55" s="50">
        <v>44</v>
      </c>
      <c r="B55" s="146" t="s">
        <v>979</v>
      </c>
      <c r="C55" s="217">
        <f t="shared" si="0"/>
        <v>100</v>
      </c>
      <c r="D55" s="165">
        <v>5</v>
      </c>
      <c r="E55" s="138" t="s">
        <v>80</v>
      </c>
      <c r="F55" s="147">
        <v>500</v>
      </c>
      <c r="G55" s="138">
        <v>5</v>
      </c>
      <c r="H55" s="54">
        <f t="shared" si="1"/>
        <v>500</v>
      </c>
      <c r="I55" s="138"/>
      <c r="J55" s="138"/>
      <c r="K55" s="138"/>
      <c r="L55" s="54">
        <f t="shared" si="2"/>
        <v>0</v>
      </c>
      <c r="M55" s="213"/>
      <c r="N55" s="213"/>
      <c r="O55" s="209">
        <f t="shared" si="3"/>
        <v>0</v>
      </c>
    </row>
    <row r="56" spans="1:15" s="139" customFormat="1" ht="14.45" customHeight="1" x14ac:dyDescent="0.25">
      <c r="A56" s="50">
        <v>45</v>
      </c>
      <c r="B56" s="144" t="s">
        <v>980</v>
      </c>
      <c r="C56" s="217">
        <f t="shared" si="0"/>
        <v>360</v>
      </c>
      <c r="D56" s="160">
        <v>10</v>
      </c>
      <c r="E56" s="138" t="s">
        <v>483</v>
      </c>
      <c r="F56" s="153">
        <v>3600</v>
      </c>
      <c r="G56" s="145">
        <v>10</v>
      </c>
      <c r="H56" s="54">
        <f t="shared" si="1"/>
        <v>3600</v>
      </c>
      <c r="I56" s="138"/>
      <c r="J56" s="138"/>
      <c r="K56" s="146"/>
      <c r="L56" s="54">
        <f t="shared" si="2"/>
        <v>0</v>
      </c>
      <c r="M56" s="213"/>
      <c r="N56" s="213"/>
      <c r="O56" s="209">
        <f t="shared" si="3"/>
        <v>0</v>
      </c>
    </row>
    <row r="57" spans="1:15" s="139" customFormat="1" ht="14.45" customHeight="1" x14ac:dyDescent="0.25">
      <c r="A57" s="50">
        <v>46</v>
      </c>
      <c r="B57" s="144" t="s">
        <v>981</v>
      </c>
      <c r="C57" s="217">
        <f t="shared" si="0"/>
        <v>150</v>
      </c>
      <c r="D57" s="160">
        <v>6</v>
      </c>
      <c r="E57" s="138" t="s">
        <v>482</v>
      </c>
      <c r="F57" s="153">
        <v>900</v>
      </c>
      <c r="G57" s="145">
        <v>3</v>
      </c>
      <c r="H57" s="54">
        <f t="shared" si="1"/>
        <v>450</v>
      </c>
      <c r="I57" s="138"/>
      <c r="J57" s="138"/>
      <c r="K57" s="146">
        <v>3</v>
      </c>
      <c r="L57" s="54">
        <f t="shared" si="2"/>
        <v>450</v>
      </c>
      <c r="M57" s="213"/>
      <c r="N57" s="213"/>
      <c r="O57" s="209">
        <f t="shared" si="3"/>
        <v>0</v>
      </c>
    </row>
    <row r="58" spans="1:15" s="139" customFormat="1" ht="14.45" customHeight="1" x14ac:dyDescent="0.25">
      <c r="A58" s="50">
        <v>47</v>
      </c>
      <c r="B58" s="154" t="s">
        <v>982</v>
      </c>
      <c r="C58" s="217">
        <f t="shared" si="0"/>
        <v>39</v>
      </c>
      <c r="D58" s="160">
        <v>25</v>
      </c>
      <c r="E58" s="138" t="s">
        <v>80</v>
      </c>
      <c r="F58" s="155">
        <v>975</v>
      </c>
      <c r="G58" s="215" t="s">
        <v>983</v>
      </c>
      <c r="H58" s="54">
        <f t="shared" si="1"/>
        <v>975</v>
      </c>
      <c r="I58" s="138"/>
      <c r="J58" s="138"/>
      <c r="K58" s="146"/>
      <c r="L58" s="54">
        <f t="shared" si="2"/>
        <v>0</v>
      </c>
      <c r="M58" s="213"/>
      <c r="N58" s="213"/>
      <c r="O58" s="209">
        <f t="shared" si="3"/>
        <v>0</v>
      </c>
    </row>
    <row r="59" spans="1:15" s="139" customFormat="1" ht="14.45" customHeight="1" x14ac:dyDescent="0.25">
      <c r="A59" s="50">
        <v>48</v>
      </c>
      <c r="B59" s="150" t="s">
        <v>984</v>
      </c>
      <c r="C59" s="217">
        <f>F59</f>
        <v>150000</v>
      </c>
      <c r="D59" s="166"/>
      <c r="E59" s="138"/>
      <c r="F59" s="156">
        <v>150000</v>
      </c>
      <c r="G59" s="144"/>
      <c r="H59" s="217">
        <f>F59</f>
        <v>150000</v>
      </c>
      <c r="I59" s="138"/>
      <c r="J59" s="138"/>
      <c r="K59" s="144"/>
      <c r="L59" s="138"/>
      <c r="M59" s="138"/>
      <c r="N59" s="138"/>
      <c r="O59" s="209">
        <f t="shared" si="3"/>
        <v>0</v>
      </c>
    </row>
    <row r="60" spans="1:15" s="139" customFormat="1" ht="14.45" customHeight="1" x14ac:dyDescent="0.25">
      <c r="A60" s="50"/>
      <c r="B60" s="150" t="s">
        <v>985</v>
      </c>
      <c r="C60" s="138"/>
      <c r="D60" s="167">
        <v>2</v>
      </c>
      <c r="E60" s="138" t="s">
        <v>992</v>
      </c>
      <c r="F60" s="156"/>
      <c r="G60" s="144">
        <v>2</v>
      </c>
      <c r="H60" s="138"/>
      <c r="I60" s="138"/>
      <c r="J60" s="138"/>
      <c r="K60" s="144"/>
      <c r="L60" s="138"/>
      <c r="M60" s="138"/>
      <c r="N60" s="138"/>
      <c r="O60" s="209">
        <f t="shared" si="3"/>
        <v>0</v>
      </c>
    </row>
    <row r="61" spans="1:15" s="139" customFormat="1" ht="14.45" customHeight="1" x14ac:dyDescent="0.25">
      <c r="A61" s="50"/>
      <c r="B61" s="150" t="s">
        <v>986</v>
      </c>
      <c r="C61" s="138"/>
      <c r="D61" s="167">
        <v>2</v>
      </c>
      <c r="E61" s="138" t="s">
        <v>992</v>
      </c>
      <c r="F61" s="156"/>
      <c r="G61" s="144">
        <v>2</v>
      </c>
      <c r="H61" s="138"/>
      <c r="I61" s="138"/>
      <c r="J61" s="138"/>
      <c r="K61" s="144"/>
      <c r="L61" s="138"/>
      <c r="M61" s="138"/>
      <c r="N61" s="138"/>
      <c r="O61" s="209">
        <f t="shared" si="3"/>
        <v>0</v>
      </c>
    </row>
    <row r="62" spans="1:15" s="139" customFormat="1" ht="14.45" customHeight="1" x14ac:dyDescent="0.25">
      <c r="A62" s="50"/>
      <c r="B62" s="150" t="s">
        <v>987</v>
      </c>
      <c r="C62" s="138"/>
      <c r="D62" s="167">
        <v>1</v>
      </c>
      <c r="E62" s="138" t="s">
        <v>95</v>
      </c>
      <c r="F62" s="156"/>
      <c r="G62" s="144">
        <v>1</v>
      </c>
      <c r="H62" s="138"/>
      <c r="I62" s="138"/>
      <c r="J62" s="138"/>
      <c r="K62" s="144"/>
      <c r="L62" s="138"/>
      <c r="M62" s="138"/>
      <c r="N62" s="138"/>
      <c r="O62" s="209">
        <f t="shared" si="3"/>
        <v>0</v>
      </c>
    </row>
    <row r="63" spans="1:15" s="139" customFormat="1" ht="14.45" customHeight="1" x14ac:dyDescent="0.25">
      <c r="A63" s="50"/>
      <c r="B63" s="150" t="s">
        <v>988</v>
      </c>
      <c r="C63" s="138"/>
      <c r="D63" s="167">
        <v>1</v>
      </c>
      <c r="E63" s="138" t="s">
        <v>95</v>
      </c>
      <c r="F63" s="156"/>
      <c r="G63" s="144">
        <v>1</v>
      </c>
      <c r="H63" s="138"/>
      <c r="I63" s="138"/>
      <c r="J63" s="138"/>
      <c r="K63" s="144"/>
      <c r="L63" s="138"/>
      <c r="M63" s="138"/>
      <c r="N63" s="138"/>
      <c r="O63" s="209">
        <f t="shared" si="3"/>
        <v>0</v>
      </c>
    </row>
    <row r="64" spans="1:15" s="139" customFormat="1" ht="14.45" customHeight="1" x14ac:dyDescent="0.25">
      <c r="A64" s="50">
        <v>49</v>
      </c>
      <c r="B64" s="150" t="s">
        <v>989</v>
      </c>
      <c r="C64" s="217">
        <f>F64/D64</f>
        <v>1818.1818181818182</v>
      </c>
      <c r="D64" s="167">
        <v>11</v>
      </c>
      <c r="E64" s="138" t="s">
        <v>80</v>
      </c>
      <c r="F64" s="156">
        <v>20000</v>
      </c>
      <c r="G64" s="144">
        <v>11</v>
      </c>
      <c r="H64" s="217">
        <f>F64</f>
        <v>20000</v>
      </c>
      <c r="I64" s="138"/>
      <c r="J64" s="138"/>
      <c r="K64" s="144"/>
      <c r="L64" s="138"/>
      <c r="M64" s="138"/>
      <c r="N64" s="138"/>
      <c r="O64" s="209">
        <f t="shared" si="3"/>
        <v>0</v>
      </c>
    </row>
    <row r="65" spans="1:14" x14ac:dyDescent="0.25">
      <c r="A65" s="130" t="s">
        <v>19</v>
      </c>
      <c r="B65" s="157"/>
      <c r="C65" s="157"/>
      <c r="D65" s="168"/>
      <c r="E65" s="157"/>
      <c r="F65" s="54">
        <f>SUM(F12:F64)</f>
        <v>349999.91000000003</v>
      </c>
      <c r="G65" s="157"/>
      <c r="H65" s="54">
        <f>SUM(H12:H64)</f>
        <v>313185.78833333333</v>
      </c>
      <c r="I65" s="157"/>
      <c r="J65" s="157"/>
      <c r="K65" s="157"/>
      <c r="L65" s="54">
        <f>SUM(L12:L64)</f>
        <v>36814.121666666666</v>
      </c>
      <c r="M65" s="4"/>
      <c r="N65" s="4"/>
    </row>
    <row r="66" spans="1:14" s="8" customFormat="1" x14ac:dyDescent="0.25">
      <c r="A66" s="5"/>
      <c r="B66" s="5"/>
      <c r="C66" s="5"/>
      <c r="D66" s="169"/>
      <c r="E66" s="5"/>
      <c r="F66" s="5"/>
      <c r="G66" s="216"/>
      <c r="H66" s="216"/>
      <c r="I66" s="216"/>
      <c r="J66" s="216"/>
      <c r="K66" s="216"/>
      <c r="L66" s="5"/>
      <c r="M66" s="5"/>
      <c r="N66" s="5"/>
    </row>
    <row r="67" spans="1:14" s="8" customFormat="1" x14ac:dyDescent="0.25">
      <c r="A67" s="20" t="s">
        <v>27</v>
      </c>
      <c r="B67" s="6"/>
      <c r="C67" s="6"/>
      <c r="D67" s="6"/>
      <c r="E67" s="6"/>
      <c r="F67" s="6"/>
      <c r="G67" s="6"/>
      <c r="H67" s="7"/>
      <c r="I67" s="7"/>
      <c r="J67" s="7"/>
      <c r="K67" s="7"/>
      <c r="L67" s="7"/>
    </row>
    <row r="68" spans="1:14" s="8" customFormat="1" ht="14.45" customHeight="1" x14ac:dyDescent="0.25">
      <c r="B68" s="7"/>
      <c r="C68" s="7"/>
      <c r="D68" s="7"/>
      <c r="E68" s="7"/>
      <c r="F68" s="7"/>
      <c r="G68" s="7"/>
      <c r="H68" s="15"/>
      <c r="I68" s="7"/>
      <c r="J68" s="19"/>
      <c r="K68" s="214"/>
      <c r="L68"/>
      <c r="M68"/>
    </row>
    <row r="69" spans="1:14" s="8" customFormat="1" ht="14.45" customHeight="1" x14ac:dyDescent="0.25">
      <c r="B69" s="7"/>
      <c r="C69" s="7"/>
      <c r="D69" s="7"/>
      <c r="E69" s="7"/>
      <c r="F69" s="7"/>
      <c r="G69" s="7"/>
      <c r="H69" s="15"/>
      <c r="I69" s="7"/>
      <c r="J69" s="19"/>
      <c r="K69" s="214"/>
      <c r="L69"/>
      <c r="M69"/>
    </row>
    <row r="70" spans="1:14" s="8" customFormat="1" ht="14.45" customHeight="1" x14ac:dyDescent="0.25">
      <c r="A70" s="276" t="s">
        <v>990</v>
      </c>
      <c r="B70" s="276"/>
      <c r="C70" s="276"/>
      <c r="D70" s="7"/>
      <c r="E70" s="7"/>
      <c r="F70" s="7"/>
      <c r="G70" s="7"/>
      <c r="H70" s="15"/>
      <c r="I70" s="7"/>
      <c r="J70" s="19"/>
      <c r="K70" s="214"/>
      <c r="L70"/>
      <c r="M70"/>
    </row>
    <row r="71" spans="1:14" s="8" customFormat="1" x14ac:dyDescent="0.25">
      <c r="A71" s="291" t="s">
        <v>991</v>
      </c>
      <c r="B71" s="291"/>
      <c r="C71" s="291"/>
      <c r="D71" s="7"/>
      <c r="G71" s="19"/>
      <c r="H71" s="7"/>
      <c r="I71" s="19"/>
      <c r="J71" s="19"/>
      <c r="K71" s="214"/>
      <c r="L71"/>
      <c r="M71"/>
    </row>
    <row r="72" spans="1:14" s="8" customFormat="1" x14ac:dyDescent="0.25">
      <c r="B72" s="7"/>
      <c r="C72" s="7"/>
      <c r="D72" s="7"/>
      <c r="G72" s="19"/>
      <c r="H72" s="7"/>
      <c r="I72" s="19"/>
      <c r="J72" s="19"/>
      <c r="K72" s="214"/>
      <c r="L72"/>
      <c r="M72"/>
    </row>
    <row r="73" spans="1:14" s="8" customFormat="1" x14ac:dyDescent="0.25">
      <c r="G73" s="19"/>
      <c r="H73" s="19"/>
      <c r="I73" s="19"/>
      <c r="J73" s="19"/>
      <c r="K73" s="19"/>
    </row>
  </sheetData>
  <sheetProtection password="C1B6" sheet="1" objects="1" scenarios="1"/>
  <mergeCells count="22">
    <mergeCell ref="A71:C71"/>
    <mergeCell ref="A8:E8"/>
    <mergeCell ref="G8:H8"/>
    <mergeCell ref="I8:J8"/>
    <mergeCell ref="K8:N8"/>
    <mergeCell ref="A9:A11"/>
    <mergeCell ref="B9:B11"/>
    <mergeCell ref="C9:C11"/>
    <mergeCell ref="D9:E10"/>
    <mergeCell ref="F9:F11"/>
    <mergeCell ref="G9:N9"/>
    <mergeCell ref="G10:H10"/>
    <mergeCell ref="I10:J10"/>
    <mergeCell ref="K10:L10"/>
    <mergeCell ref="M10:N10"/>
    <mergeCell ref="A70:C70"/>
    <mergeCell ref="K7:N7"/>
    <mergeCell ref="G3:H3"/>
    <mergeCell ref="G4:H4"/>
    <mergeCell ref="A6:D6"/>
    <mergeCell ref="A7:E7"/>
    <mergeCell ref="F7:J7"/>
  </mergeCells>
  <pageMargins left="0.62992125984251968" right="0.23622047244094491" top="0" bottom="0" header="0.31496062992125984" footer="0.31496062992125984"/>
  <pageSetup paperSize="10000" scale="8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7"/>
  <sheetViews>
    <sheetView zoomScaleNormal="100" zoomScaleSheetLayoutView="100" workbookViewId="0">
      <selection activeCell="H19" sqref="H19"/>
    </sheetView>
  </sheetViews>
  <sheetFormatPr defaultRowHeight="15" x14ac:dyDescent="0.25"/>
  <cols>
    <col min="1" max="1" width="10.5703125" customWidth="1"/>
    <col min="2" max="2" width="29.5703125" customWidth="1"/>
    <col min="3" max="3" width="13.5703125" customWidth="1"/>
    <col min="4" max="4" width="7.5703125" customWidth="1"/>
    <col min="5" max="5" width="8.85546875" customWidth="1"/>
    <col min="6" max="6" width="11.42578125" customWidth="1"/>
    <col min="8" max="8" width="11.85546875" customWidth="1"/>
    <col min="10" max="10" width="11.85546875" customWidth="1"/>
    <col min="11" max="11" width="9.140625" customWidth="1"/>
    <col min="12" max="12" width="11.85546875" customWidth="1"/>
    <col min="14" max="14" width="11.85546875" customWidth="1"/>
  </cols>
  <sheetData>
    <row r="1" spans="1:14" ht="14.45" x14ac:dyDescent="0.35">
      <c r="A1" s="16" t="s">
        <v>24</v>
      </c>
      <c r="B1" s="13"/>
      <c r="C1" s="13"/>
    </row>
    <row r="2" spans="1:14" ht="14.45" x14ac:dyDescent="0.35">
      <c r="A2" s="16"/>
      <c r="B2" s="13"/>
      <c r="C2" s="13"/>
    </row>
    <row r="3" spans="1:14" ht="14.45" x14ac:dyDescent="0.35">
      <c r="G3" s="282" t="s">
        <v>0</v>
      </c>
      <c r="H3" s="282"/>
    </row>
    <row r="4" spans="1:14" ht="14.45" x14ac:dyDescent="0.35">
      <c r="G4" s="283" t="s">
        <v>33</v>
      </c>
      <c r="H4" s="283"/>
    </row>
    <row r="6" spans="1:14" ht="14.45" customHeight="1" x14ac:dyDescent="0.25">
      <c r="A6" s="284" t="s">
        <v>552</v>
      </c>
      <c r="B6" s="284"/>
      <c r="C6" s="284"/>
      <c r="D6" s="284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25">
      <c r="A7" s="285" t="s">
        <v>1</v>
      </c>
      <c r="B7" s="285"/>
      <c r="C7" s="285"/>
      <c r="D7" s="285"/>
      <c r="E7" s="285"/>
      <c r="F7" s="277" t="s">
        <v>2</v>
      </c>
      <c r="G7" s="277"/>
      <c r="H7" s="277"/>
      <c r="I7" s="277"/>
      <c r="J7" s="277"/>
      <c r="K7" s="280" t="s">
        <v>26</v>
      </c>
      <c r="L7" s="280"/>
      <c r="M7" s="280"/>
      <c r="N7" s="280"/>
    </row>
    <row r="8" spans="1:14" ht="14.45" x14ac:dyDescent="0.35">
      <c r="A8" s="286" t="s">
        <v>188</v>
      </c>
      <c r="B8" s="286"/>
      <c r="C8" s="286"/>
      <c r="D8" s="286"/>
      <c r="E8" s="286"/>
      <c r="F8" s="17" t="s">
        <v>3</v>
      </c>
      <c r="G8" s="277" t="s">
        <v>4</v>
      </c>
      <c r="H8" s="277"/>
      <c r="I8" s="277" t="s">
        <v>5</v>
      </c>
      <c r="J8" s="277"/>
      <c r="K8" s="286" t="s">
        <v>6</v>
      </c>
      <c r="L8" s="286"/>
      <c r="M8" s="286"/>
      <c r="N8" s="286"/>
    </row>
    <row r="9" spans="1:14" x14ac:dyDescent="0.25">
      <c r="A9" s="278" t="s">
        <v>7</v>
      </c>
      <c r="B9" s="278" t="s">
        <v>8</v>
      </c>
      <c r="C9" s="278" t="s">
        <v>9</v>
      </c>
      <c r="D9" s="287" t="s">
        <v>10</v>
      </c>
      <c r="E9" s="288"/>
      <c r="F9" s="278" t="s">
        <v>11</v>
      </c>
      <c r="G9" s="277" t="s">
        <v>12</v>
      </c>
      <c r="H9" s="277"/>
      <c r="I9" s="277"/>
      <c r="J9" s="277"/>
      <c r="K9" s="277"/>
      <c r="L9" s="277"/>
      <c r="M9" s="277"/>
      <c r="N9" s="277"/>
    </row>
    <row r="10" spans="1:14" x14ac:dyDescent="0.25">
      <c r="A10" s="278"/>
      <c r="B10" s="278"/>
      <c r="C10" s="278"/>
      <c r="D10" s="289"/>
      <c r="E10" s="290"/>
      <c r="F10" s="278"/>
      <c r="G10" s="278" t="s">
        <v>13</v>
      </c>
      <c r="H10" s="278"/>
      <c r="I10" s="278" t="s">
        <v>14</v>
      </c>
      <c r="J10" s="278"/>
      <c r="K10" s="279" t="s">
        <v>15</v>
      </c>
      <c r="L10" s="279"/>
      <c r="M10" s="277" t="s">
        <v>16</v>
      </c>
      <c r="N10" s="277"/>
    </row>
    <row r="11" spans="1:14" x14ac:dyDescent="0.25">
      <c r="A11" s="278"/>
      <c r="B11" s="278"/>
      <c r="C11" s="278"/>
      <c r="D11" s="18" t="s">
        <v>25</v>
      </c>
      <c r="E11" s="18" t="s">
        <v>8</v>
      </c>
      <c r="F11" s="278"/>
      <c r="G11" s="17" t="s">
        <v>17</v>
      </c>
      <c r="H11" s="18" t="s">
        <v>18</v>
      </c>
      <c r="I11" s="18" t="s">
        <v>17</v>
      </c>
      <c r="J11" s="18" t="s">
        <v>18</v>
      </c>
      <c r="K11" s="18" t="s">
        <v>17</v>
      </c>
      <c r="L11" s="18" t="s">
        <v>18</v>
      </c>
      <c r="M11" s="18" t="s">
        <v>17</v>
      </c>
      <c r="N11" s="18" t="s">
        <v>18</v>
      </c>
    </row>
    <row r="12" spans="1:14" x14ac:dyDescent="0.25">
      <c r="A12" s="38">
        <v>1</v>
      </c>
      <c r="B12" s="24" t="s">
        <v>97</v>
      </c>
      <c r="C12" s="54">
        <f>F12/D12</f>
        <v>800</v>
      </c>
      <c r="D12" s="32">
        <v>5</v>
      </c>
      <c r="E12" s="32"/>
      <c r="F12" s="28">
        <v>4000</v>
      </c>
      <c r="G12" s="52">
        <f>D12</f>
        <v>5</v>
      </c>
      <c r="H12" s="54">
        <f>G12*C12</f>
        <v>4000</v>
      </c>
      <c r="I12" s="4"/>
      <c r="J12" s="4"/>
      <c r="K12" s="4"/>
      <c r="L12" s="4"/>
      <c r="M12" s="4"/>
      <c r="N12" s="4"/>
    </row>
    <row r="13" spans="1:14" x14ac:dyDescent="0.25">
      <c r="A13" s="38">
        <v>2</v>
      </c>
      <c r="B13" s="24" t="s">
        <v>98</v>
      </c>
      <c r="C13" s="54">
        <f t="shared" ref="C13:C76" si="0">F13/D13</f>
        <v>86</v>
      </c>
      <c r="D13" s="32">
        <v>4</v>
      </c>
      <c r="E13" s="32"/>
      <c r="F13" s="28">
        <v>344</v>
      </c>
      <c r="G13" s="52">
        <f t="shared" ref="G13:G76" si="1">D13</f>
        <v>4</v>
      </c>
      <c r="H13" s="54">
        <f t="shared" ref="H13:H76" si="2">G13*C13</f>
        <v>344</v>
      </c>
      <c r="I13" s="4"/>
      <c r="J13" s="4"/>
      <c r="K13" s="4"/>
      <c r="L13" s="4"/>
      <c r="M13" s="4"/>
      <c r="N13" s="4"/>
    </row>
    <row r="14" spans="1:14" x14ac:dyDescent="0.25">
      <c r="A14" s="38">
        <v>3</v>
      </c>
      <c r="B14" s="24" t="s">
        <v>99</v>
      </c>
      <c r="C14" s="54">
        <f t="shared" si="0"/>
        <v>48.739999999999995</v>
      </c>
      <c r="D14" s="32">
        <v>5</v>
      </c>
      <c r="E14" s="32"/>
      <c r="F14" s="28">
        <v>243.7</v>
      </c>
      <c r="G14" s="52">
        <f t="shared" si="1"/>
        <v>5</v>
      </c>
      <c r="H14" s="54">
        <f t="shared" si="2"/>
        <v>243.7</v>
      </c>
      <c r="I14" s="4"/>
      <c r="J14" s="4"/>
      <c r="K14" s="4"/>
      <c r="L14" s="4"/>
      <c r="M14" s="4"/>
      <c r="N14" s="4"/>
    </row>
    <row r="15" spans="1:14" x14ac:dyDescent="0.25">
      <c r="A15" s="38">
        <v>4</v>
      </c>
      <c r="B15" s="24" t="s">
        <v>100</v>
      </c>
      <c r="C15" s="54">
        <f t="shared" si="0"/>
        <v>267.64999999999998</v>
      </c>
      <c r="D15" s="32">
        <v>20</v>
      </c>
      <c r="E15" s="32"/>
      <c r="F15" s="28">
        <v>5353</v>
      </c>
      <c r="G15" s="52">
        <f t="shared" si="1"/>
        <v>20</v>
      </c>
      <c r="H15" s="54">
        <f t="shared" si="2"/>
        <v>5353</v>
      </c>
      <c r="I15" s="4"/>
      <c r="J15" s="4"/>
      <c r="K15" s="4"/>
      <c r="L15" s="4"/>
      <c r="M15" s="4"/>
      <c r="N15" s="4"/>
    </row>
    <row r="16" spans="1:14" x14ac:dyDescent="0.25">
      <c r="A16" s="38">
        <v>5</v>
      </c>
      <c r="B16" s="24" t="s">
        <v>101</v>
      </c>
      <c r="C16" s="54">
        <f t="shared" si="0"/>
        <v>20</v>
      </c>
      <c r="D16" s="32">
        <v>5</v>
      </c>
      <c r="E16" s="32"/>
      <c r="F16" s="28">
        <v>100</v>
      </c>
      <c r="G16" s="52">
        <f t="shared" si="1"/>
        <v>5</v>
      </c>
      <c r="H16" s="54">
        <f t="shared" si="2"/>
        <v>100</v>
      </c>
      <c r="I16" s="4"/>
      <c r="J16" s="4"/>
      <c r="K16" s="4"/>
      <c r="L16" s="4"/>
      <c r="M16" s="4"/>
      <c r="N16" s="4"/>
    </row>
    <row r="17" spans="1:14" x14ac:dyDescent="0.25">
      <c r="A17" s="38">
        <v>6</v>
      </c>
      <c r="B17" s="24" t="s">
        <v>102</v>
      </c>
      <c r="C17" s="54">
        <f t="shared" si="0"/>
        <v>30</v>
      </c>
      <c r="D17" s="32">
        <v>4</v>
      </c>
      <c r="E17" s="32"/>
      <c r="F17" s="28">
        <v>120</v>
      </c>
      <c r="G17" s="52">
        <f t="shared" si="1"/>
        <v>4</v>
      </c>
      <c r="H17" s="54">
        <f t="shared" si="2"/>
        <v>120</v>
      </c>
      <c r="I17" s="4"/>
      <c r="J17" s="4"/>
      <c r="K17" s="4"/>
      <c r="L17" s="4"/>
      <c r="M17" s="4"/>
      <c r="N17" s="4"/>
    </row>
    <row r="18" spans="1:14" x14ac:dyDescent="0.25">
      <c r="A18" s="38">
        <v>7</v>
      </c>
      <c r="B18" s="24" t="s">
        <v>103</v>
      </c>
      <c r="C18" s="54">
        <f t="shared" si="0"/>
        <v>71.13</v>
      </c>
      <c r="D18" s="32">
        <v>10</v>
      </c>
      <c r="E18" s="32"/>
      <c r="F18" s="28">
        <v>711.3</v>
      </c>
      <c r="G18" s="52">
        <f t="shared" si="1"/>
        <v>10</v>
      </c>
      <c r="H18" s="54">
        <f t="shared" si="2"/>
        <v>711.3</v>
      </c>
      <c r="I18" s="4"/>
      <c r="J18" s="4"/>
      <c r="K18" s="4"/>
      <c r="L18" s="4"/>
      <c r="M18" s="4"/>
      <c r="N18" s="4"/>
    </row>
    <row r="19" spans="1:14" x14ac:dyDescent="0.25">
      <c r="A19" s="38">
        <v>8</v>
      </c>
      <c r="B19" s="24" t="s">
        <v>104</v>
      </c>
      <c r="C19" s="54">
        <f t="shared" si="0"/>
        <v>69.960000000000008</v>
      </c>
      <c r="D19" s="32">
        <v>20</v>
      </c>
      <c r="E19" s="32"/>
      <c r="F19" s="28">
        <v>1399.2</v>
      </c>
      <c r="G19" s="52">
        <f t="shared" si="1"/>
        <v>20</v>
      </c>
      <c r="H19" s="54">
        <f t="shared" si="2"/>
        <v>1399.2000000000003</v>
      </c>
      <c r="I19" s="4"/>
      <c r="J19" s="4"/>
      <c r="K19" s="4"/>
      <c r="L19" s="4"/>
      <c r="M19" s="4"/>
      <c r="N19" s="4"/>
    </row>
    <row r="20" spans="1:14" x14ac:dyDescent="0.25">
      <c r="A20" s="38">
        <v>9</v>
      </c>
      <c r="B20" s="24" t="s">
        <v>105</v>
      </c>
      <c r="C20" s="54">
        <f t="shared" si="0"/>
        <v>122.6</v>
      </c>
      <c r="D20" s="32">
        <v>5</v>
      </c>
      <c r="E20" s="32"/>
      <c r="F20" s="28">
        <v>613</v>
      </c>
      <c r="G20" s="52">
        <f t="shared" si="1"/>
        <v>5</v>
      </c>
      <c r="H20" s="54">
        <f t="shared" si="2"/>
        <v>613</v>
      </c>
      <c r="I20" s="4"/>
      <c r="J20" s="4"/>
      <c r="K20" s="4"/>
      <c r="L20" s="4"/>
      <c r="M20" s="4"/>
      <c r="N20" s="4"/>
    </row>
    <row r="21" spans="1:14" x14ac:dyDescent="0.25">
      <c r="A21" s="38">
        <v>10</v>
      </c>
      <c r="B21" s="24" t="s">
        <v>106</v>
      </c>
      <c r="C21" s="54">
        <f t="shared" si="0"/>
        <v>30</v>
      </c>
      <c r="D21" s="32">
        <v>2</v>
      </c>
      <c r="E21" s="32"/>
      <c r="F21" s="28">
        <v>60</v>
      </c>
      <c r="G21" s="52">
        <f t="shared" si="1"/>
        <v>2</v>
      </c>
      <c r="H21" s="54">
        <f t="shared" si="2"/>
        <v>60</v>
      </c>
      <c r="I21" s="4"/>
      <c r="J21" s="4"/>
      <c r="K21" s="4"/>
      <c r="L21" s="4"/>
      <c r="M21" s="4"/>
      <c r="N21" s="4"/>
    </row>
    <row r="22" spans="1:14" x14ac:dyDescent="0.25">
      <c r="A22" s="38">
        <v>11</v>
      </c>
      <c r="B22" s="24" t="s">
        <v>107</v>
      </c>
      <c r="C22" s="54">
        <f t="shared" si="0"/>
        <v>528.04999999999995</v>
      </c>
      <c r="D22" s="32">
        <v>1</v>
      </c>
      <c r="E22" s="32"/>
      <c r="F22" s="28">
        <v>528.04999999999995</v>
      </c>
      <c r="G22" s="52">
        <f t="shared" si="1"/>
        <v>1</v>
      </c>
      <c r="H22" s="54">
        <f t="shared" si="2"/>
        <v>528.04999999999995</v>
      </c>
      <c r="I22" s="4"/>
      <c r="J22" s="4"/>
      <c r="K22" s="4"/>
      <c r="L22" s="4"/>
      <c r="M22" s="4"/>
      <c r="N22" s="4"/>
    </row>
    <row r="23" spans="1:14" x14ac:dyDescent="0.25">
      <c r="A23" s="38">
        <v>12</v>
      </c>
      <c r="B23" s="24" t="s">
        <v>108</v>
      </c>
      <c r="C23" s="54">
        <f t="shared" si="0"/>
        <v>286</v>
      </c>
      <c r="D23" s="32">
        <v>2</v>
      </c>
      <c r="E23" s="32"/>
      <c r="F23" s="28">
        <v>572</v>
      </c>
      <c r="G23" s="52">
        <f t="shared" si="1"/>
        <v>2</v>
      </c>
      <c r="H23" s="54">
        <f t="shared" si="2"/>
        <v>572</v>
      </c>
      <c r="I23" s="4"/>
      <c r="J23" s="4"/>
      <c r="K23" s="4"/>
      <c r="L23" s="4"/>
      <c r="M23" s="4"/>
      <c r="N23" s="4"/>
    </row>
    <row r="24" spans="1:14" x14ac:dyDescent="0.25">
      <c r="A24" s="38">
        <v>13</v>
      </c>
      <c r="B24" s="24" t="s">
        <v>109</v>
      </c>
      <c r="C24" s="54">
        <f t="shared" si="0"/>
        <v>286</v>
      </c>
      <c r="D24" s="32">
        <v>2</v>
      </c>
      <c r="E24" s="32"/>
      <c r="F24" s="28">
        <v>572</v>
      </c>
      <c r="G24" s="52">
        <f t="shared" si="1"/>
        <v>2</v>
      </c>
      <c r="H24" s="54">
        <f t="shared" si="2"/>
        <v>572</v>
      </c>
      <c r="I24" s="4"/>
      <c r="J24" s="4"/>
      <c r="K24" s="4"/>
      <c r="L24" s="4"/>
      <c r="M24" s="4"/>
      <c r="N24" s="4"/>
    </row>
    <row r="25" spans="1:14" x14ac:dyDescent="0.25">
      <c r="A25" s="38">
        <v>14</v>
      </c>
      <c r="B25" s="24" t="s">
        <v>110</v>
      </c>
      <c r="C25" s="54">
        <f t="shared" si="0"/>
        <v>28</v>
      </c>
      <c r="D25" s="32">
        <v>2</v>
      </c>
      <c r="E25" s="32"/>
      <c r="F25" s="28">
        <v>56</v>
      </c>
      <c r="G25" s="52">
        <f t="shared" si="1"/>
        <v>2</v>
      </c>
      <c r="H25" s="54">
        <f t="shared" si="2"/>
        <v>56</v>
      </c>
      <c r="I25" s="4"/>
      <c r="J25" s="4"/>
      <c r="K25" s="4"/>
      <c r="L25" s="4"/>
      <c r="M25" s="4"/>
      <c r="N25" s="4"/>
    </row>
    <row r="26" spans="1:14" x14ac:dyDescent="0.25">
      <c r="A26" s="38">
        <v>15</v>
      </c>
      <c r="B26" s="24" t="s">
        <v>111</v>
      </c>
      <c r="C26" s="54">
        <f t="shared" si="0"/>
        <v>139.91999999999999</v>
      </c>
      <c r="D26" s="32">
        <v>2</v>
      </c>
      <c r="E26" s="32"/>
      <c r="F26" s="28">
        <v>279.83999999999997</v>
      </c>
      <c r="G26" s="52">
        <f t="shared" si="1"/>
        <v>2</v>
      </c>
      <c r="H26" s="54">
        <f t="shared" si="2"/>
        <v>279.83999999999997</v>
      </c>
      <c r="I26" s="4"/>
      <c r="J26" s="4"/>
      <c r="K26" s="4"/>
      <c r="L26" s="4"/>
      <c r="M26" s="4"/>
      <c r="N26" s="4"/>
    </row>
    <row r="27" spans="1:14" x14ac:dyDescent="0.25">
      <c r="A27" s="38">
        <v>16</v>
      </c>
      <c r="B27" s="24" t="s">
        <v>112</v>
      </c>
      <c r="C27" s="54">
        <f t="shared" si="0"/>
        <v>38</v>
      </c>
      <c r="D27" s="32">
        <v>2</v>
      </c>
      <c r="E27" s="32"/>
      <c r="F27" s="28">
        <v>76</v>
      </c>
      <c r="G27" s="52">
        <f t="shared" si="1"/>
        <v>2</v>
      </c>
      <c r="H27" s="54">
        <f t="shared" si="2"/>
        <v>76</v>
      </c>
      <c r="I27" s="4"/>
      <c r="J27" s="4"/>
      <c r="K27" s="4"/>
      <c r="L27" s="4"/>
      <c r="M27" s="4"/>
      <c r="N27" s="4"/>
    </row>
    <row r="28" spans="1:14" x14ac:dyDescent="0.25">
      <c r="A28" s="38">
        <v>17</v>
      </c>
      <c r="B28" s="24" t="s">
        <v>113</v>
      </c>
      <c r="C28" s="54">
        <f t="shared" si="0"/>
        <v>9.85</v>
      </c>
      <c r="D28" s="32">
        <v>10</v>
      </c>
      <c r="E28" s="32"/>
      <c r="F28" s="28">
        <v>98.5</v>
      </c>
      <c r="G28" s="52">
        <f t="shared" si="1"/>
        <v>10</v>
      </c>
      <c r="H28" s="54">
        <f t="shared" si="2"/>
        <v>98.5</v>
      </c>
      <c r="I28" s="4"/>
      <c r="J28" s="4"/>
      <c r="K28" s="4"/>
      <c r="L28" s="4"/>
      <c r="M28" s="4"/>
      <c r="N28" s="4"/>
    </row>
    <row r="29" spans="1:14" x14ac:dyDescent="0.25">
      <c r="A29" s="38">
        <v>18</v>
      </c>
      <c r="B29" s="24" t="s">
        <v>37</v>
      </c>
      <c r="C29" s="54">
        <f t="shared" si="0"/>
        <v>290</v>
      </c>
      <c r="D29" s="32">
        <v>10</v>
      </c>
      <c r="E29" s="32" t="s">
        <v>81</v>
      </c>
      <c r="F29" s="28">
        <v>2900</v>
      </c>
      <c r="G29" s="52">
        <f t="shared" si="1"/>
        <v>10</v>
      </c>
      <c r="H29" s="54">
        <f t="shared" si="2"/>
        <v>2900</v>
      </c>
      <c r="I29" s="4"/>
      <c r="J29" s="4"/>
      <c r="K29" s="4"/>
      <c r="L29" s="4"/>
      <c r="M29" s="4"/>
      <c r="N29" s="4"/>
    </row>
    <row r="30" spans="1:14" x14ac:dyDescent="0.25">
      <c r="A30" s="38">
        <v>19</v>
      </c>
      <c r="B30" s="24" t="s">
        <v>40</v>
      </c>
      <c r="C30" s="54">
        <f t="shared" si="0"/>
        <v>26.666666666666668</v>
      </c>
      <c r="D30" s="32">
        <v>6</v>
      </c>
      <c r="E30" s="32" t="s">
        <v>83</v>
      </c>
      <c r="F30" s="28">
        <v>160</v>
      </c>
      <c r="G30" s="52">
        <f t="shared" si="1"/>
        <v>6</v>
      </c>
      <c r="H30" s="54">
        <f t="shared" si="2"/>
        <v>160</v>
      </c>
      <c r="I30" s="4"/>
      <c r="J30" s="4"/>
      <c r="K30" s="4"/>
      <c r="L30" s="4"/>
      <c r="M30" s="4"/>
      <c r="N30" s="4"/>
    </row>
    <row r="31" spans="1:14" x14ac:dyDescent="0.25">
      <c r="A31" s="38">
        <v>20</v>
      </c>
      <c r="B31" s="24" t="s">
        <v>54</v>
      </c>
      <c r="C31" s="54">
        <f t="shared" si="0"/>
        <v>80</v>
      </c>
      <c r="D31" s="32">
        <v>2</v>
      </c>
      <c r="E31" s="32" t="s">
        <v>80</v>
      </c>
      <c r="F31" s="28">
        <v>160</v>
      </c>
      <c r="G31" s="52">
        <f t="shared" si="1"/>
        <v>2</v>
      </c>
      <c r="H31" s="54">
        <f t="shared" si="2"/>
        <v>160</v>
      </c>
      <c r="I31" s="4"/>
      <c r="J31" s="4"/>
      <c r="K31" s="4"/>
      <c r="L31" s="4"/>
      <c r="M31" s="4"/>
      <c r="N31" s="4"/>
    </row>
    <row r="32" spans="1:14" x14ac:dyDescent="0.25">
      <c r="A32" s="38">
        <v>21</v>
      </c>
      <c r="B32" s="24" t="s">
        <v>114</v>
      </c>
      <c r="C32" s="54">
        <f t="shared" si="0"/>
        <v>5000</v>
      </c>
      <c r="D32" s="32">
        <v>1</v>
      </c>
      <c r="E32" s="32"/>
      <c r="F32" s="28">
        <v>5000</v>
      </c>
      <c r="G32" s="52">
        <f t="shared" si="1"/>
        <v>1</v>
      </c>
      <c r="H32" s="54">
        <f t="shared" si="2"/>
        <v>5000</v>
      </c>
      <c r="I32" s="4"/>
      <c r="J32" s="4"/>
      <c r="K32" s="4"/>
      <c r="L32" s="4"/>
      <c r="M32" s="4"/>
      <c r="N32" s="4"/>
    </row>
    <row r="33" spans="1:14" x14ac:dyDescent="0.25">
      <c r="A33" s="38">
        <v>22</v>
      </c>
      <c r="B33" s="24" t="s">
        <v>115</v>
      </c>
      <c r="C33" s="54">
        <f t="shared" si="0"/>
        <v>3000</v>
      </c>
      <c r="D33" s="32">
        <v>1</v>
      </c>
      <c r="E33" s="32"/>
      <c r="F33" s="28">
        <v>3000</v>
      </c>
      <c r="G33" s="52">
        <f t="shared" si="1"/>
        <v>1</v>
      </c>
      <c r="H33" s="54">
        <f t="shared" si="2"/>
        <v>3000</v>
      </c>
      <c r="I33" s="4"/>
      <c r="J33" s="4"/>
      <c r="K33" s="4"/>
      <c r="L33" s="4"/>
      <c r="M33" s="4"/>
      <c r="N33" s="4"/>
    </row>
    <row r="34" spans="1:14" x14ac:dyDescent="0.25">
      <c r="A34" s="38">
        <v>23</v>
      </c>
      <c r="B34" s="24" t="s">
        <v>116</v>
      </c>
      <c r="C34" s="54">
        <f t="shared" si="0"/>
        <v>4500</v>
      </c>
      <c r="D34" s="32">
        <v>1</v>
      </c>
      <c r="E34" s="32"/>
      <c r="F34" s="28">
        <v>4500</v>
      </c>
      <c r="G34" s="52">
        <f t="shared" si="1"/>
        <v>1</v>
      </c>
      <c r="H34" s="54">
        <f t="shared" si="2"/>
        <v>4500</v>
      </c>
      <c r="I34" s="4"/>
      <c r="J34" s="4"/>
      <c r="K34" s="4"/>
      <c r="L34" s="4"/>
      <c r="M34" s="4"/>
      <c r="N34" s="4"/>
    </row>
    <row r="35" spans="1:14" x14ac:dyDescent="0.25">
      <c r="A35" s="38">
        <v>24</v>
      </c>
      <c r="B35" s="24" t="s">
        <v>117</v>
      </c>
      <c r="C35" s="54">
        <f t="shared" si="0"/>
        <v>15.266666666666667</v>
      </c>
      <c r="D35" s="32">
        <v>30</v>
      </c>
      <c r="E35" s="32"/>
      <c r="F35" s="28">
        <v>458</v>
      </c>
      <c r="G35" s="52">
        <f t="shared" si="1"/>
        <v>30</v>
      </c>
      <c r="H35" s="54">
        <f t="shared" si="2"/>
        <v>458</v>
      </c>
      <c r="I35" s="4"/>
      <c r="J35" s="4"/>
      <c r="K35" s="4"/>
      <c r="L35" s="4"/>
      <c r="M35" s="4"/>
      <c r="N35" s="4"/>
    </row>
    <row r="36" spans="1:14" x14ac:dyDescent="0.25">
      <c r="A36" s="38">
        <v>25</v>
      </c>
      <c r="B36" s="24" t="s">
        <v>118</v>
      </c>
      <c r="C36" s="54">
        <f t="shared" si="0"/>
        <v>2000</v>
      </c>
      <c r="D36" s="32">
        <v>2</v>
      </c>
      <c r="E36" s="32"/>
      <c r="F36" s="28">
        <v>4000</v>
      </c>
      <c r="G36" s="52">
        <f t="shared" si="1"/>
        <v>2</v>
      </c>
      <c r="H36" s="54">
        <f t="shared" si="2"/>
        <v>4000</v>
      </c>
      <c r="I36" s="4"/>
      <c r="J36" s="4"/>
      <c r="K36" s="4"/>
      <c r="L36" s="4"/>
      <c r="M36" s="4"/>
      <c r="N36" s="4"/>
    </row>
    <row r="37" spans="1:14" x14ac:dyDescent="0.25">
      <c r="A37" s="38">
        <v>26</v>
      </c>
      <c r="B37" s="24" t="s">
        <v>119</v>
      </c>
      <c r="C37" s="54">
        <f t="shared" si="0"/>
        <v>77</v>
      </c>
      <c r="D37" s="32">
        <v>3</v>
      </c>
      <c r="E37" s="32"/>
      <c r="F37" s="28">
        <v>231</v>
      </c>
      <c r="G37" s="52">
        <f t="shared" si="1"/>
        <v>3</v>
      </c>
      <c r="H37" s="54">
        <f t="shared" si="2"/>
        <v>231</v>
      </c>
      <c r="I37" s="4"/>
      <c r="J37" s="4"/>
      <c r="K37" s="4"/>
      <c r="L37" s="4"/>
      <c r="M37" s="4"/>
      <c r="N37" s="4"/>
    </row>
    <row r="38" spans="1:14" x14ac:dyDescent="0.25">
      <c r="A38" s="38">
        <v>27</v>
      </c>
      <c r="B38" s="24" t="s">
        <v>120</v>
      </c>
      <c r="C38" s="54">
        <f t="shared" si="0"/>
        <v>108</v>
      </c>
      <c r="D38" s="32">
        <v>3</v>
      </c>
      <c r="E38" s="32"/>
      <c r="F38" s="28">
        <v>324</v>
      </c>
      <c r="G38" s="52">
        <f t="shared" si="1"/>
        <v>3</v>
      </c>
      <c r="H38" s="54">
        <f t="shared" si="2"/>
        <v>324</v>
      </c>
      <c r="I38" s="4"/>
      <c r="J38" s="4"/>
      <c r="K38" s="4"/>
      <c r="L38" s="4"/>
      <c r="M38" s="4"/>
      <c r="N38" s="4"/>
    </row>
    <row r="39" spans="1:14" x14ac:dyDescent="0.25">
      <c r="A39" s="38">
        <v>28</v>
      </c>
      <c r="B39" s="24" t="s">
        <v>121</v>
      </c>
      <c r="C39" s="54">
        <f t="shared" si="0"/>
        <v>43.44</v>
      </c>
      <c r="D39" s="32">
        <v>5</v>
      </c>
      <c r="E39" s="32"/>
      <c r="F39" s="28">
        <v>217.2</v>
      </c>
      <c r="G39" s="52">
        <f t="shared" si="1"/>
        <v>5</v>
      </c>
      <c r="H39" s="54">
        <f t="shared" si="2"/>
        <v>217.2</v>
      </c>
      <c r="I39" s="4"/>
      <c r="J39" s="4"/>
      <c r="K39" s="4"/>
      <c r="L39" s="4"/>
      <c r="M39" s="4"/>
      <c r="N39" s="4"/>
    </row>
    <row r="40" spans="1:14" x14ac:dyDescent="0.25">
      <c r="A40" s="38">
        <v>29</v>
      </c>
      <c r="B40" s="24" t="s">
        <v>122</v>
      </c>
      <c r="C40" s="54">
        <f t="shared" si="0"/>
        <v>13</v>
      </c>
      <c r="D40" s="32">
        <v>5</v>
      </c>
      <c r="E40" s="32"/>
      <c r="F40" s="28">
        <v>65</v>
      </c>
      <c r="G40" s="52">
        <f t="shared" si="1"/>
        <v>5</v>
      </c>
      <c r="H40" s="54">
        <f t="shared" si="2"/>
        <v>65</v>
      </c>
      <c r="I40" s="4"/>
      <c r="J40" s="4"/>
      <c r="K40" s="4"/>
      <c r="L40" s="4"/>
      <c r="M40" s="4"/>
      <c r="N40" s="4"/>
    </row>
    <row r="41" spans="1:14" x14ac:dyDescent="0.25">
      <c r="A41" s="38">
        <v>30</v>
      </c>
      <c r="B41" s="24" t="s">
        <v>123</v>
      </c>
      <c r="C41" s="54">
        <f t="shared" si="0"/>
        <v>15</v>
      </c>
      <c r="D41" s="32">
        <v>2</v>
      </c>
      <c r="E41" s="32"/>
      <c r="F41" s="28">
        <v>30</v>
      </c>
      <c r="G41" s="52">
        <f t="shared" si="1"/>
        <v>2</v>
      </c>
      <c r="H41" s="54">
        <f t="shared" si="2"/>
        <v>30</v>
      </c>
      <c r="I41" s="4"/>
      <c r="J41" s="4"/>
      <c r="K41" s="4"/>
      <c r="L41" s="4"/>
      <c r="M41" s="4"/>
      <c r="N41" s="4"/>
    </row>
    <row r="42" spans="1:14" x14ac:dyDescent="0.25">
      <c r="A42" s="38">
        <v>31</v>
      </c>
      <c r="B42" s="24" t="s">
        <v>124</v>
      </c>
      <c r="C42" s="54">
        <f t="shared" si="0"/>
        <v>135</v>
      </c>
      <c r="D42" s="32">
        <v>2</v>
      </c>
      <c r="E42" s="32"/>
      <c r="F42" s="28">
        <v>270</v>
      </c>
      <c r="G42" s="52">
        <f t="shared" si="1"/>
        <v>2</v>
      </c>
      <c r="H42" s="54">
        <f t="shared" si="2"/>
        <v>270</v>
      </c>
      <c r="I42" s="4"/>
      <c r="J42" s="4"/>
      <c r="K42" s="4"/>
      <c r="L42" s="4"/>
      <c r="M42" s="4"/>
      <c r="N42" s="4"/>
    </row>
    <row r="43" spans="1:14" x14ac:dyDescent="0.25">
      <c r="A43" s="38">
        <v>32</v>
      </c>
      <c r="B43" s="24" t="s">
        <v>125</v>
      </c>
      <c r="C43" s="54">
        <f t="shared" si="0"/>
        <v>158</v>
      </c>
      <c r="D43" s="32">
        <v>2</v>
      </c>
      <c r="E43" s="32"/>
      <c r="F43" s="28">
        <v>316</v>
      </c>
      <c r="G43" s="52">
        <f t="shared" si="1"/>
        <v>2</v>
      </c>
      <c r="H43" s="54">
        <f t="shared" si="2"/>
        <v>316</v>
      </c>
      <c r="I43" s="4"/>
      <c r="J43" s="4"/>
      <c r="K43" s="4"/>
      <c r="L43" s="4"/>
      <c r="M43" s="4"/>
      <c r="N43" s="4"/>
    </row>
    <row r="44" spans="1:14" x14ac:dyDescent="0.25">
      <c r="A44" s="38">
        <v>33</v>
      </c>
      <c r="B44" s="24" t="s">
        <v>126</v>
      </c>
      <c r="C44" s="54">
        <f t="shared" si="0"/>
        <v>27.15</v>
      </c>
      <c r="D44" s="32">
        <v>20</v>
      </c>
      <c r="E44" s="32"/>
      <c r="F44" s="28">
        <v>543</v>
      </c>
      <c r="G44" s="52">
        <f t="shared" si="1"/>
        <v>20</v>
      </c>
      <c r="H44" s="54">
        <f t="shared" si="2"/>
        <v>543</v>
      </c>
      <c r="I44" s="4"/>
      <c r="J44" s="4"/>
      <c r="K44" s="4"/>
      <c r="L44" s="4"/>
      <c r="M44" s="4"/>
      <c r="N44" s="4"/>
    </row>
    <row r="45" spans="1:14" x14ac:dyDescent="0.25">
      <c r="A45" s="38">
        <v>34</v>
      </c>
      <c r="B45" s="24" t="s">
        <v>127</v>
      </c>
      <c r="C45" s="54">
        <f t="shared" si="0"/>
        <v>117</v>
      </c>
      <c r="D45" s="32">
        <v>2</v>
      </c>
      <c r="E45" s="32"/>
      <c r="F45" s="28">
        <v>234</v>
      </c>
      <c r="G45" s="52">
        <f t="shared" si="1"/>
        <v>2</v>
      </c>
      <c r="H45" s="54">
        <f t="shared" si="2"/>
        <v>234</v>
      </c>
      <c r="I45" s="4"/>
      <c r="J45" s="4"/>
      <c r="K45" s="4"/>
      <c r="L45" s="4"/>
      <c r="M45" s="4"/>
      <c r="N45" s="4"/>
    </row>
    <row r="46" spans="1:14" x14ac:dyDescent="0.25">
      <c r="A46" s="38">
        <v>35</v>
      </c>
      <c r="B46" s="24" t="s">
        <v>128</v>
      </c>
      <c r="C46" s="54">
        <f t="shared" si="0"/>
        <v>108</v>
      </c>
      <c r="D46" s="32">
        <v>3</v>
      </c>
      <c r="E46" s="32"/>
      <c r="F46" s="28">
        <v>324</v>
      </c>
      <c r="G46" s="52">
        <f t="shared" si="1"/>
        <v>3</v>
      </c>
      <c r="H46" s="54">
        <f t="shared" si="2"/>
        <v>324</v>
      </c>
      <c r="I46" s="4"/>
      <c r="J46" s="4"/>
      <c r="K46" s="4"/>
      <c r="L46" s="4"/>
      <c r="M46" s="4"/>
      <c r="N46" s="4"/>
    </row>
    <row r="47" spans="1:14" x14ac:dyDescent="0.25">
      <c r="A47" s="38">
        <v>36</v>
      </c>
      <c r="B47" s="24" t="s">
        <v>129</v>
      </c>
      <c r="C47" s="54">
        <f t="shared" si="0"/>
        <v>46.2</v>
      </c>
      <c r="D47" s="32">
        <v>5</v>
      </c>
      <c r="E47" s="32"/>
      <c r="F47" s="28">
        <v>231</v>
      </c>
      <c r="G47" s="52">
        <f t="shared" si="1"/>
        <v>5</v>
      </c>
      <c r="H47" s="54">
        <f t="shared" si="2"/>
        <v>231</v>
      </c>
      <c r="I47" s="4"/>
      <c r="J47" s="4"/>
      <c r="K47" s="4"/>
      <c r="L47" s="4"/>
      <c r="M47" s="4"/>
      <c r="N47" s="4"/>
    </row>
    <row r="48" spans="1:14" x14ac:dyDescent="0.25">
      <c r="A48" s="38">
        <v>37</v>
      </c>
      <c r="B48" s="24" t="s">
        <v>130</v>
      </c>
      <c r="C48" s="54">
        <f t="shared" si="0"/>
        <v>64.2</v>
      </c>
      <c r="D48" s="32">
        <v>5</v>
      </c>
      <c r="E48" s="32"/>
      <c r="F48" s="28">
        <v>321</v>
      </c>
      <c r="G48" s="52">
        <f t="shared" si="1"/>
        <v>5</v>
      </c>
      <c r="H48" s="54">
        <f t="shared" si="2"/>
        <v>321</v>
      </c>
      <c r="I48" s="4"/>
      <c r="J48" s="4"/>
      <c r="K48" s="4"/>
      <c r="L48" s="4"/>
      <c r="M48" s="4"/>
      <c r="N48" s="4"/>
    </row>
    <row r="49" spans="1:14" x14ac:dyDescent="0.25">
      <c r="A49" s="38">
        <v>38</v>
      </c>
      <c r="B49" s="24" t="s">
        <v>131</v>
      </c>
      <c r="C49" s="54">
        <f t="shared" si="0"/>
        <v>40</v>
      </c>
      <c r="D49" s="32">
        <v>10</v>
      </c>
      <c r="E49" s="32"/>
      <c r="F49" s="28">
        <v>400</v>
      </c>
      <c r="G49" s="52">
        <f t="shared" si="1"/>
        <v>10</v>
      </c>
      <c r="H49" s="54">
        <f t="shared" si="2"/>
        <v>400</v>
      </c>
      <c r="I49" s="4"/>
      <c r="J49" s="4"/>
      <c r="K49" s="4"/>
      <c r="L49" s="4"/>
      <c r="M49" s="4"/>
      <c r="N49" s="4"/>
    </row>
    <row r="50" spans="1:14" x14ac:dyDescent="0.25">
      <c r="A50" s="38">
        <v>39</v>
      </c>
      <c r="B50" s="24" t="s">
        <v>132</v>
      </c>
      <c r="C50" s="54">
        <f t="shared" si="0"/>
        <v>40</v>
      </c>
      <c r="D50" s="32">
        <v>2</v>
      </c>
      <c r="E50" s="32"/>
      <c r="F50" s="28">
        <v>80</v>
      </c>
      <c r="G50" s="52">
        <f t="shared" si="1"/>
        <v>2</v>
      </c>
      <c r="H50" s="54">
        <f t="shared" si="2"/>
        <v>80</v>
      </c>
      <c r="I50" s="4"/>
      <c r="J50" s="4"/>
      <c r="K50" s="4"/>
      <c r="L50" s="4"/>
      <c r="M50" s="4"/>
      <c r="N50" s="4"/>
    </row>
    <row r="51" spans="1:14" x14ac:dyDescent="0.25">
      <c r="A51" s="38">
        <v>40</v>
      </c>
      <c r="B51" s="24" t="s">
        <v>133</v>
      </c>
      <c r="C51" s="54">
        <f t="shared" si="0"/>
        <v>30</v>
      </c>
      <c r="D51" s="32">
        <v>10</v>
      </c>
      <c r="E51" s="32"/>
      <c r="F51" s="28">
        <v>300</v>
      </c>
      <c r="G51" s="52">
        <f t="shared" si="1"/>
        <v>10</v>
      </c>
      <c r="H51" s="54">
        <f t="shared" si="2"/>
        <v>300</v>
      </c>
      <c r="I51" s="4"/>
      <c r="J51" s="4"/>
      <c r="K51" s="4"/>
      <c r="L51" s="4"/>
      <c r="M51" s="4"/>
      <c r="N51" s="4"/>
    </row>
    <row r="52" spans="1:14" x14ac:dyDescent="0.25">
      <c r="A52" s="38">
        <v>41</v>
      </c>
      <c r="B52" s="24" t="s">
        <v>134</v>
      </c>
      <c r="C52" s="54">
        <f t="shared" si="0"/>
        <v>83.74</v>
      </c>
      <c r="D52" s="32">
        <v>2</v>
      </c>
      <c r="E52" s="32"/>
      <c r="F52" s="28">
        <v>167.48</v>
      </c>
      <c r="G52" s="52">
        <f t="shared" si="1"/>
        <v>2</v>
      </c>
      <c r="H52" s="54">
        <f t="shared" si="2"/>
        <v>167.48</v>
      </c>
      <c r="I52" s="4"/>
      <c r="J52" s="4"/>
      <c r="K52" s="4"/>
      <c r="L52" s="4"/>
      <c r="M52" s="4"/>
      <c r="N52" s="4"/>
    </row>
    <row r="53" spans="1:14" x14ac:dyDescent="0.25">
      <c r="A53" s="38">
        <v>42</v>
      </c>
      <c r="B53" s="24" t="s">
        <v>135</v>
      </c>
      <c r="C53" s="54">
        <f t="shared" si="0"/>
        <v>86.06</v>
      </c>
      <c r="D53" s="32">
        <v>5</v>
      </c>
      <c r="E53" s="32" t="s">
        <v>481</v>
      </c>
      <c r="F53" s="28">
        <v>430.3</v>
      </c>
      <c r="G53" s="52">
        <f t="shared" si="1"/>
        <v>5</v>
      </c>
      <c r="H53" s="54">
        <f t="shared" si="2"/>
        <v>430.3</v>
      </c>
      <c r="I53" s="4"/>
      <c r="J53" s="4"/>
      <c r="K53" s="4"/>
      <c r="L53" s="4"/>
      <c r="M53" s="4"/>
      <c r="N53" s="4"/>
    </row>
    <row r="54" spans="1:14" x14ac:dyDescent="0.25">
      <c r="A54" s="38">
        <v>43</v>
      </c>
      <c r="B54" s="24" t="s">
        <v>136</v>
      </c>
      <c r="C54" s="54">
        <f t="shared" si="0"/>
        <v>80</v>
      </c>
      <c r="D54" s="32">
        <v>20</v>
      </c>
      <c r="E54" s="32" t="s">
        <v>482</v>
      </c>
      <c r="F54" s="28">
        <v>1600</v>
      </c>
      <c r="G54" s="52">
        <f t="shared" si="1"/>
        <v>20</v>
      </c>
      <c r="H54" s="54">
        <f t="shared" si="2"/>
        <v>1600</v>
      </c>
      <c r="I54" s="4"/>
      <c r="J54" s="4"/>
      <c r="K54" s="4"/>
      <c r="L54" s="4"/>
      <c r="M54" s="4"/>
      <c r="N54" s="4"/>
    </row>
    <row r="55" spans="1:14" x14ac:dyDescent="0.25">
      <c r="A55" s="38">
        <v>44</v>
      </c>
      <c r="B55" s="24" t="s">
        <v>137</v>
      </c>
      <c r="C55" s="54">
        <f t="shared" si="0"/>
        <v>90.2</v>
      </c>
      <c r="D55" s="32">
        <v>5</v>
      </c>
      <c r="E55" s="32" t="s">
        <v>483</v>
      </c>
      <c r="F55" s="28">
        <v>451</v>
      </c>
      <c r="G55" s="52">
        <f t="shared" si="1"/>
        <v>5</v>
      </c>
      <c r="H55" s="54">
        <f t="shared" si="2"/>
        <v>451</v>
      </c>
      <c r="I55" s="4"/>
      <c r="J55" s="4"/>
      <c r="K55" s="4"/>
      <c r="L55" s="4"/>
      <c r="M55" s="4"/>
      <c r="N55" s="4"/>
    </row>
    <row r="56" spans="1:14" x14ac:dyDescent="0.25">
      <c r="A56" s="38">
        <v>45</v>
      </c>
      <c r="B56" s="24" t="s">
        <v>138</v>
      </c>
      <c r="C56" s="54">
        <f t="shared" si="0"/>
        <v>124.2</v>
      </c>
      <c r="D56" s="32">
        <v>5</v>
      </c>
      <c r="E56" s="32" t="s">
        <v>483</v>
      </c>
      <c r="F56" s="28">
        <v>621</v>
      </c>
      <c r="G56" s="52">
        <f t="shared" si="1"/>
        <v>5</v>
      </c>
      <c r="H56" s="54">
        <f t="shared" si="2"/>
        <v>621</v>
      </c>
      <c r="I56" s="4"/>
      <c r="J56" s="4"/>
      <c r="K56" s="4"/>
      <c r="L56" s="4"/>
      <c r="M56" s="4"/>
      <c r="N56" s="4"/>
    </row>
    <row r="57" spans="1:14" x14ac:dyDescent="0.25">
      <c r="A57" s="38">
        <v>46</v>
      </c>
      <c r="B57" s="24" t="s">
        <v>76</v>
      </c>
      <c r="C57" s="54">
        <f t="shared" si="0"/>
        <v>96.4</v>
      </c>
      <c r="D57" s="32">
        <v>5</v>
      </c>
      <c r="E57" s="32" t="s">
        <v>80</v>
      </c>
      <c r="F57" s="28">
        <v>482</v>
      </c>
      <c r="G57" s="52">
        <f t="shared" si="1"/>
        <v>5</v>
      </c>
      <c r="H57" s="54">
        <f t="shared" si="2"/>
        <v>482</v>
      </c>
      <c r="I57" s="4"/>
      <c r="J57" s="4"/>
      <c r="K57" s="4"/>
      <c r="L57" s="4"/>
      <c r="M57" s="4"/>
      <c r="N57" s="4"/>
    </row>
    <row r="58" spans="1:14" x14ac:dyDescent="0.25">
      <c r="A58" s="38">
        <v>47</v>
      </c>
      <c r="B58" s="24" t="s">
        <v>139</v>
      </c>
      <c r="C58" s="54">
        <f t="shared" si="0"/>
        <v>46</v>
      </c>
      <c r="D58" s="32">
        <v>5</v>
      </c>
      <c r="E58" s="32" t="s">
        <v>80</v>
      </c>
      <c r="F58" s="28">
        <v>230</v>
      </c>
      <c r="G58" s="52">
        <f t="shared" si="1"/>
        <v>5</v>
      </c>
      <c r="H58" s="54">
        <f t="shared" si="2"/>
        <v>230</v>
      </c>
      <c r="I58" s="4"/>
      <c r="J58" s="4"/>
      <c r="K58" s="4"/>
      <c r="L58" s="4"/>
      <c r="M58" s="4"/>
      <c r="N58" s="4"/>
    </row>
    <row r="59" spans="1:14" x14ac:dyDescent="0.25">
      <c r="A59" s="38">
        <v>48</v>
      </c>
      <c r="B59" s="24" t="s">
        <v>140</v>
      </c>
      <c r="C59" s="54">
        <f t="shared" si="0"/>
        <v>346</v>
      </c>
      <c r="D59" s="32">
        <v>1</v>
      </c>
      <c r="E59" s="32" t="s">
        <v>95</v>
      </c>
      <c r="F59" s="28">
        <v>346</v>
      </c>
      <c r="G59" s="52">
        <f t="shared" si="1"/>
        <v>1</v>
      </c>
      <c r="H59" s="54">
        <f t="shared" si="2"/>
        <v>346</v>
      </c>
      <c r="I59" s="4"/>
      <c r="J59" s="4"/>
      <c r="K59" s="4"/>
      <c r="L59" s="4"/>
      <c r="M59" s="4"/>
      <c r="N59" s="4"/>
    </row>
    <row r="60" spans="1:14" x14ac:dyDescent="0.25">
      <c r="A60" s="38">
        <v>49</v>
      </c>
      <c r="B60" s="24" t="s">
        <v>141</v>
      </c>
      <c r="C60" s="54">
        <f t="shared" si="0"/>
        <v>90.4</v>
      </c>
      <c r="D60" s="32">
        <v>5</v>
      </c>
      <c r="E60" s="32" t="s">
        <v>482</v>
      </c>
      <c r="F60" s="28">
        <v>452</v>
      </c>
      <c r="G60" s="52">
        <f t="shared" si="1"/>
        <v>5</v>
      </c>
      <c r="H60" s="54">
        <f t="shared" si="2"/>
        <v>452</v>
      </c>
      <c r="I60" s="4"/>
      <c r="J60" s="4"/>
      <c r="K60" s="4"/>
      <c r="L60" s="4"/>
      <c r="M60" s="4"/>
      <c r="N60" s="4"/>
    </row>
    <row r="61" spans="1:14" x14ac:dyDescent="0.25">
      <c r="A61" s="38">
        <v>50</v>
      </c>
      <c r="B61" s="24" t="s">
        <v>142</v>
      </c>
      <c r="C61" s="54">
        <f t="shared" si="0"/>
        <v>176</v>
      </c>
      <c r="D61" s="32">
        <v>2</v>
      </c>
      <c r="E61" s="32" t="s">
        <v>481</v>
      </c>
      <c r="F61" s="28">
        <v>352</v>
      </c>
      <c r="G61" s="52">
        <f t="shared" si="1"/>
        <v>2</v>
      </c>
      <c r="H61" s="54">
        <f t="shared" si="2"/>
        <v>352</v>
      </c>
      <c r="I61" s="4"/>
      <c r="J61" s="4"/>
      <c r="K61" s="4"/>
      <c r="L61" s="4"/>
      <c r="M61" s="4"/>
      <c r="N61" s="4"/>
    </row>
    <row r="62" spans="1:14" x14ac:dyDescent="0.25">
      <c r="A62" s="38">
        <v>51</v>
      </c>
      <c r="B62" s="24" t="s">
        <v>143</v>
      </c>
      <c r="C62" s="54">
        <f t="shared" si="0"/>
        <v>130.80000000000001</v>
      </c>
      <c r="D62" s="32">
        <v>5</v>
      </c>
      <c r="E62" s="32" t="s">
        <v>80</v>
      </c>
      <c r="F62" s="28">
        <v>654</v>
      </c>
      <c r="G62" s="52">
        <f t="shared" si="1"/>
        <v>5</v>
      </c>
      <c r="H62" s="54">
        <f t="shared" si="2"/>
        <v>654</v>
      </c>
      <c r="I62" s="4"/>
      <c r="J62" s="4"/>
      <c r="K62" s="4"/>
      <c r="L62" s="4"/>
      <c r="M62" s="4"/>
      <c r="N62" s="4"/>
    </row>
    <row r="63" spans="1:14" x14ac:dyDescent="0.25">
      <c r="A63" s="38">
        <v>52</v>
      </c>
      <c r="B63" s="24" t="s">
        <v>144</v>
      </c>
      <c r="C63" s="54">
        <f t="shared" si="0"/>
        <v>71.599999999999994</v>
      </c>
      <c r="D63" s="32">
        <v>5</v>
      </c>
      <c r="E63" s="32" t="s">
        <v>80</v>
      </c>
      <c r="F63" s="28">
        <v>358</v>
      </c>
      <c r="G63" s="52">
        <f t="shared" si="1"/>
        <v>5</v>
      </c>
      <c r="H63" s="54">
        <f t="shared" si="2"/>
        <v>358</v>
      </c>
      <c r="I63" s="4"/>
      <c r="J63" s="4"/>
      <c r="K63" s="4"/>
      <c r="L63" s="4"/>
      <c r="M63" s="4"/>
      <c r="N63" s="4"/>
    </row>
    <row r="64" spans="1:14" x14ac:dyDescent="0.25">
      <c r="A64" s="38">
        <v>53</v>
      </c>
      <c r="B64" s="24" t="s">
        <v>145</v>
      </c>
      <c r="C64" s="54">
        <f t="shared" si="0"/>
        <v>74</v>
      </c>
      <c r="D64" s="32">
        <v>5</v>
      </c>
      <c r="E64" s="32" t="s">
        <v>80</v>
      </c>
      <c r="F64" s="28">
        <v>370</v>
      </c>
      <c r="G64" s="52">
        <f t="shared" si="1"/>
        <v>5</v>
      </c>
      <c r="H64" s="54">
        <f t="shared" si="2"/>
        <v>370</v>
      </c>
      <c r="I64" s="4"/>
      <c r="J64" s="4"/>
      <c r="K64" s="4"/>
      <c r="L64" s="4"/>
      <c r="M64" s="4"/>
      <c r="N64" s="4"/>
    </row>
    <row r="65" spans="1:14" x14ac:dyDescent="0.25">
      <c r="A65" s="38">
        <v>54</v>
      </c>
      <c r="B65" s="24" t="s">
        <v>146</v>
      </c>
      <c r="C65" s="54">
        <f t="shared" si="0"/>
        <v>78</v>
      </c>
      <c r="D65" s="32">
        <v>5</v>
      </c>
      <c r="E65" s="32" t="s">
        <v>80</v>
      </c>
      <c r="F65" s="28">
        <v>390</v>
      </c>
      <c r="G65" s="52">
        <f t="shared" si="1"/>
        <v>5</v>
      </c>
      <c r="H65" s="54">
        <f t="shared" si="2"/>
        <v>390</v>
      </c>
      <c r="I65" s="4"/>
      <c r="J65" s="4"/>
      <c r="K65" s="4"/>
      <c r="L65" s="4"/>
      <c r="M65" s="4"/>
      <c r="N65" s="4"/>
    </row>
    <row r="66" spans="1:14" x14ac:dyDescent="0.25">
      <c r="A66" s="38">
        <v>55</v>
      </c>
      <c r="B66" s="24" t="s">
        <v>147</v>
      </c>
      <c r="C66" s="54">
        <f t="shared" si="0"/>
        <v>69</v>
      </c>
      <c r="D66" s="32">
        <v>5</v>
      </c>
      <c r="E66" s="32" t="s">
        <v>80</v>
      </c>
      <c r="F66" s="28">
        <v>345</v>
      </c>
      <c r="G66" s="52">
        <f t="shared" si="1"/>
        <v>5</v>
      </c>
      <c r="H66" s="54">
        <f t="shared" si="2"/>
        <v>345</v>
      </c>
      <c r="I66" s="4"/>
      <c r="J66" s="4"/>
      <c r="K66" s="4"/>
      <c r="L66" s="4"/>
      <c r="M66" s="4"/>
      <c r="N66" s="4"/>
    </row>
    <row r="67" spans="1:14" x14ac:dyDescent="0.25">
      <c r="A67" s="38">
        <v>56</v>
      </c>
      <c r="B67" s="24" t="s">
        <v>148</v>
      </c>
      <c r="C67" s="54">
        <f t="shared" si="0"/>
        <v>130.80000000000001</v>
      </c>
      <c r="D67" s="32">
        <v>5</v>
      </c>
      <c r="E67" s="32" t="s">
        <v>483</v>
      </c>
      <c r="F67" s="28">
        <v>654</v>
      </c>
      <c r="G67" s="52">
        <f t="shared" si="1"/>
        <v>5</v>
      </c>
      <c r="H67" s="54">
        <f t="shared" si="2"/>
        <v>654</v>
      </c>
      <c r="I67" s="4"/>
      <c r="J67" s="4"/>
      <c r="K67" s="4"/>
      <c r="L67" s="4"/>
      <c r="M67" s="4"/>
      <c r="N67" s="4"/>
    </row>
    <row r="68" spans="1:14" x14ac:dyDescent="0.25">
      <c r="A68" s="38">
        <v>57</v>
      </c>
      <c r="B68" s="24" t="s">
        <v>149</v>
      </c>
      <c r="C68" s="54">
        <f t="shared" si="0"/>
        <v>129</v>
      </c>
      <c r="D68" s="32">
        <v>5</v>
      </c>
      <c r="E68" s="32" t="s">
        <v>481</v>
      </c>
      <c r="F68" s="28">
        <v>645</v>
      </c>
      <c r="G68" s="52">
        <f t="shared" si="1"/>
        <v>5</v>
      </c>
      <c r="H68" s="54">
        <f t="shared" si="2"/>
        <v>645</v>
      </c>
      <c r="I68" s="4"/>
      <c r="J68" s="4"/>
      <c r="K68" s="4"/>
      <c r="L68" s="4"/>
      <c r="M68" s="4"/>
      <c r="N68" s="4"/>
    </row>
    <row r="69" spans="1:14" x14ac:dyDescent="0.25">
      <c r="A69" s="38">
        <v>58</v>
      </c>
      <c r="B69" s="24" t="s">
        <v>150</v>
      </c>
      <c r="C69" s="54">
        <f t="shared" si="0"/>
        <v>25</v>
      </c>
      <c r="D69" s="32">
        <v>2</v>
      </c>
      <c r="E69" s="32" t="s">
        <v>80</v>
      </c>
      <c r="F69" s="28">
        <v>50</v>
      </c>
      <c r="G69" s="52">
        <f t="shared" si="1"/>
        <v>2</v>
      </c>
      <c r="H69" s="54">
        <f t="shared" si="2"/>
        <v>50</v>
      </c>
      <c r="I69" s="4"/>
      <c r="J69" s="4"/>
      <c r="K69" s="4"/>
      <c r="L69" s="4"/>
      <c r="M69" s="4"/>
      <c r="N69" s="4"/>
    </row>
    <row r="70" spans="1:14" x14ac:dyDescent="0.25">
      <c r="A70" s="38">
        <v>59</v>
      </c>
      <c r="B70" s="24" t="s">
        <v>151</v>
      </c>
      <c r="C70" s="54">
        <f t="shared" si="0"/>
        <v>1906.6666666666667</v>
      </c>
      <c r="D70" s="32">
        <v>3</v>
      </c>
      <c r="E70" s="32" t="s">
        <v>95</v>
      </c>
      <c r="F70" s="28">
        <v>5720</v>
      </c>
      <c r="G70" s="52">
        <f t="shared" si="1"/>
        <v>3</v>
      </c>
      <c r="H70" s="54">
        <f t="shared" si="2"/>
        <v>5720</v>
      </c>
      <c r="I70" s="4"/>
      <c r="J70" s="4"/>
      <c r="K70" s="4"/>
      <c r="L70" s="4"/>
      <c r="M70" s="4"/>
      <c r="N70" s="4"/>
    </row>
    <row r="71" spans="1:14" x14ac:dyDescent="0.25">
      <c r="A71" s="38">
        <v>60</v>
      </c>
      <c r="B71" s="24" t="s">
        <v>152</v>
      </c>
      <c r="C71" s="54">
        <f t="shared" si="0"/>
        <v>300</v>
      </c>
      <c r="D71" s="32">
        <v>1</v>
      </c>
      <c r="E71" s="32" t="s">
        <v>1150</v>
      </c>
      <c r="F71" s="28">
        <v>300</v>
      </c>
      <c r="G71" s="52">
        <f t="shared" si="1"/>
        <v>1</v>
      </c>
      <c r="H71" s="54">
        <f t="shared" si="2"/>
        <v>300</v>
      </c>
      <c r="I71" s="4"/>
      <c r="J71" s="4"/>
      <c r="K71" s="4"/>
      <c r="L71" s="4"/>
      <c r="M71" s="4"/>
      <c r="N71" s="4"/>
    </row>
    <row r="72" spans="1:14" x14ac:dyDescent="0.25">
      <c r="A72" s="38">
        <v>61</v>
      </c>
      <c r="B72" s="24" t="s">
        <v>153</v>
      </c>
      <c r="C72" s="54">
        <f t="shared" si="0"/>
        <v>500</v>
      </c>
      <c r="D72" s="32">
        <v>1</v>
      </c>
      <c r="E72" s="32" t="s">
        <v>1150</v>
      </c>
      <c r="F72" s="28">
        <v>500</v>
      </c>
      <c r="G72" s="52">
        <f t="shared" si="1"/>
        <v>1</v>
      </c>
      <c r="H72" s="54">
        <f t="shared" si="2"/>
        <v>500</v>
      </c>
      <c r="I72" s="4"/>
      <c r="J72" s="4"/>
      <c r="K72" s="4"/>
      <c r="L72" s="4"/>
      <c r="M72" s="4"/>
      <c r="N72" s="4"/>
    </row>
    <row r="73" spans="1:14" x14ac:dyDescent="0.25">
      <c r="A73" s="38">
        <v>62</v>
      </c>
      <c r="B73" s="24" t="s">
        <v>154</v>
      </c>
      <c r="C73" s="54">
        <f t="shared" si="0"/>
        <v>500</v>
      </c>
      <c r="D73" s="32">
        <v>1</v>
      </c>
      <c r="E73" s="32" t="s">
        <v>1150</v>
      </c>
      <c r="F73" s="28">
        <v>500</v>
      </c>
      <c r="G73" s="52">
        <f t="shared" si="1"/>
        <v>1</v>
      </c>
      <c r="H73" s="54">
        <f t="shared" si="2"/>
        <v>500</v>
      </c>
      <c r="I73" s="4"/>
      <c r="J73" s="4"/>
      <c r="K73" s="4"/>
      <c r="L73" s="4"/>
      <c r="M73" s="4"/>
      <c r="N73" s="4"/>
    </row>
    <row r="74" spans="1:14" x14ac:dyDescent="0.25">
      <c r="A74" s="38">
        <v>63</v>
      </c>
      <c r="B74" s="24" t="s">
        <v>155</v>
      </c>
      <c r="C74" s="54">
        <f t="shared" si="0"/>
        <v>148.33333333333334</v>
      </c>
      <c r="D74" s="32">
        <v>3</v>
      </c>
      <c r="E74" s="32" t="s">
        <v>483</v>
      </c>
      <c r="F74" s="28">
        <v>445</v>
      </c>
      <c r="G74" s="52">
        <f t="shared" si="1"/>
        <v>3</v>
      </c>
      <c r="H74" s="54">
        <f t="shared" si="2"/>
        <v>445</v>
      </c>
      <c r="I74" s="4"/>
      <c r="J74" s="4"/>
      <c r="K74" s="4"/>
      <c r="L74" s="4"/>
      <c r="M74" s="4"/>
      <c r="N74" s="4"/>
    </row>
    <row r="75" spans="1:14" x14ac:dyDescent="0.25">
      <c r="A75" s="38">
        <v>64</v>
      </c>
      <c r="B75" s="24" t="s">
        <v>156</v>
      </c>
      <c r="C75" s="54">
        <f t="shared" si="0"/>
        <v>145</v>
      </c>
      <c r="D75" s="32">
        <v>3</v>
      </c>
      <c r="E75" s="32" t="s">
        <v>483</v>
      </c>
      <c r="F75" s="28">
        <v>435</v>
      </c>
      <c r="G75" s="52">
        <f t="shared" si="1"/>
        <v>3</v>
      </c>
      <c r="H75" s="54">
        <f t="shared" si="2"/>
        <v>435</v>
      </c>
      <c r="I75" s="4"/>
      <c r="J75" s="4"/>
      <c r="K75" s="4"/>
      <c r="L75" s="4"/>
      <c r="M75" s="4"/>
      <c r="N75" s="4"/>
    </row>
    <row r="76" spans="1:14" x14ac:dyDescent="0.25">
      <c r="A76" s="38">
        <v>65</v>
      </c>
      <c r="B76" s="24" t="s">
        <v>157</v>
      </c>
      <c r="C76" s="54">
        <f t="shared" si="0"/>
        <v>108.33333333333333</v>
      </c>
      <c r="D76" s="32">
        <v>3</v>
      </c>
      <c r="E76" s="32" t="s">
        <v>88</v>
      </c>
      <c r="F76" s="28">
        <v>325</v>
      </c>
      <c r="G76" s="52">
        <f t="shared" si="1"/>
        <v>3</v>
      </c>
      <c r="H76" s="54">
        <f t="shared" si="2"/>
        <v>325</v>
      </c>
      <c r="I76" s="4"/>
      <c r="J76" s="4"/>
      <c r="K76" s="4"/>
      <c r="L76" s="4"/>
      <c r="M76" s="4"/>
      <c r="N76" s="4"/>
    </row>
    <row r="77" spans="1:14" x14ac:dyDescent="0.25">
      <c r="A77" s="38">
        <v>66</v>
      </c>
      <c r="B77" s="24" t="s">
        <v>114</v>
      </c>
      <c r="C77" s="54">
        <f t="shared" ref="C77:C107" si="3">F77/D77</f>
        <v>2000</v>
      </c>
      <c r="D77" s="32">
        <v>1</v>
      </c>
      <c r="E77" s="32"/>
      <c r="F77" s="28">
        <v>2000</v>
      </c>
      <c r="G77" s="52">
        <f t="shared" ref="G77:G107" si="4">D77</f>
        <v>1</v>
      </c>
      <c r="H77" s="54">
        <f t="shared" ref="H77:H107" si="5">G77*C77</f>
        <v>2000</v>
      </c>
      <c r="I77" s="4"/>
      <c r="J77" s="4"/>
      <c r="K77" s="4"/>
      <c r="L77" s="4"/>
      <c r="M77" s="4"/>
      <c r="N77" s="4"/>
    </row>
    <row r="78" spans="1:14" x14ac:dyDescent="0.25">
      <c r="A78" s="38">
        <v>67</v>
      </c>
      <c r="B78" s="24" t="s">
        <v>158</v>
      </c>
      <c r="C78" s="54">
        <f t="shared" si="3"/>
        <v>270</v>
      </c>
      <c r="D78" s="32">
        <v>5</v>
      </c>
      <c r="E78" s="32" t="s">
        <v>1151</v>
      </c>
      <c r="F78" s="28">
        <v>1350</v>
      </c>
      <c r="G78" s="52">
        <f t="shared" si="4"/>
        <v>5</v>
      </c>
      <c r="H78" s="54">
        <f t="shared" si="5"/>
        <v>1350</v>
      </c>
      <c r="I78" s="4"/>
      <c r="J78" s="4"/>
      <c r="K78" s="4"/>
      <c r="L78" s="4"/>
      <c r="M78" s="4"/>
      <c r="N78" s="4"/>
    </row>
    <row r="79" spans="1:14" x14ac:dyDescent="0.25">
      <c r="A79" s="38">
        <v>68</v>
      </c>
      <c r="B79" s="24" t="s">
        <v>159</v>
      </c>
      <c r="C79" s="54">
        <f t="shared" si="3"/>
        <v>311</v>
      </c>
      <c r="D79" s="32">
        <v>5</v>
      </c>
      <c r="E79" s="32" t="s">
        <v>1151</v>
      </c>
      <c r="F79" s="28">
        <v>1555</v>
      </c>
      <c r="G79" s="52">
        <f t="shared" si="4"/>
        <v>5</v>
      </c>
      <c r="H79" s="54">
        <f t="shared" si="5"/>
        <v>1555</v>
      </c>
      <c r="I79" s="4"/>
      <c r="J79" s="4"/>
      <c r="K79" s="4"/>
      <c r="L79" s="4"/>
      <c r="M79" s="4"/>
      <c r="N79" s="4"/>
    </row>
    <row r="80" spans="1:14" x14ac:dyDescent="0.25">
      <c r="A80" s="38">
        <v>69</v>
      </c>
      <c r="B80" s="24" t="s">
        <v>160</v>
      </c>
      <c r="C80" s="54">
        <f t="shared" si="3"/>
        <v>325</v>
      </c>
      <c r="D80" s="32">
        <v>1</v>
      </c>
      <c r="E80" s="32" t="s">
        <v>483</v>
      </c>
      <c r="F80" s="28">
        <v>325</v>
      </c>
      <c r="G80" s="52">
        <f t="shared" si="4"/>
        <v>1</v>
      </c>
      <c r="H80" s="54">
        <f t="shared" si="5"/>
        <v>325</v>
      </c>
      <c r="I80" s="4"/>
      <c r="J80" s="4"/>
      <c r="K80" s="4"/>
      <c r="L80" s="4"/>
      <c r="M80" s="4"/>
      <c r="N80" s="4"/>
    </row>
    <row r="81" spans="1:14" x14ac:dyDescent="0.25">
      <c r="A81" s="38">
        <v>70</v>
      </c>
      <c r="B81" s="24" t="s">
        <v>161</v>
      </c>
      <c r="C81" s="54">
        <f t="shared" si="3"/>
        <v>654</v>
      </c>
      <c r="D81" s="32">
        <v>1</v>
      </c>
      <c r="E81" s="32" t="s">
        <v>483</v>
      </c>
      <c r="F81" s="28">
        <v>654</v>
      </c>
      <c r="G81" s="52">
        <f t="shared" si="4"/>
        <v>1</v>
      </c>
      <c r="H81" s="54">
        <f t="shared" si="5"/>
        <v>654</v>
      </c>
      <c r="I81" s="4"/>
      <c r="J81" s="4"/>
      <c r="K81" s="4"/>
      <c r="L81" s="4"/>
      <c r="M81" s="4"/>
      <c r="N81" s="4"/>
    </row>
    <row r="82" spans="1:14" x14ac:dyDescent="0.25">
      <c r="A82" s="38">
        <v>71</v>
      </c>
      <c r="B82" s="24" t="s">
        <v>162</v>
      </c>
      <c r="C82" s="54">
        <f t="shared" si="3"/>
        <v>330.8</v>
      </c>
      <c r="D82" s="32">
        <v>5</v>
      </c>
      <c r="E82" s="32" t="s">
        <v>80</v>
      </c>
      <c r="F82" s="28">
        <v>1654</v>
      </c>
      <c r="G82" s="52">
        <f t="shared" si="4"/>
        <v>5</v>
      </c>
      <c r="H82" s="54">
        <f t="shared" si="5"/>
        <v>1654</v>
      </c>
      <c r="I82" s="4"/>
      <c r="J82" s="4"/>
      <c r="K82" s="4"/>
      <c r="L82" s="4"/>
      <c r="M82" s="4"/>
      <c r="N82" s="4"/>
    </row>
    <row r="83" spans="1:14" x14ac:dyDescent="0.25">
      <c r="A83" s="38">
        <v>72</v>
      </c>
      <c r="B83" s="24" t="s">
        <v>163</v>
      </c>
      <c r="C83" s="54">
        <f t="shared" si="3"/>
        <v>86.039999999999992</v>
      </c>
      <c r="D83" s="32">
        <v>5</v>
      </c>
      <c r="E83" s="32" t="s">
        <v>80</v>
      </c>
      <c r="F83" s="28">
        <v>430.2</v>
      </c>
      <c r="G83" s="52">
        <f t="shared" si="4"/>
        <v>5</v>
      </c>
      <c r="H83" s="54">
        <f t="shared" si="5"/>
        <v>430.19999999999993</v>
      </c>
      <c r="I83" s="4"/>
      <c r="J83" s="4"/>
      <c r="K83" s="4"/>
      <c r="L83" s="4"/>
      <c r="M83" s="4"/>
      <c r="N83" s="4"/>
    </row>
    <row r="84" spans="1:14" x14ac:dyDescent="0.25">
      <c r="A84" s="38">
        <v>73</v>
      </c>
      <c r="B84" s="24" t="s">
        <v>164</v>
      </c>
      <c r="C84" s="54">
        <f t="shared" si="3"/>
        <v>44.426000000000002</v>
      </c>
      <c r="D84" s="32">
        <v>5</v>
      </c>
      <c r="E84" s="32" t="s">
        <v>96</v>
      </c>
      <c r="F84" s="28">
        <v>222.13</v>
      </c>
      <c r="G84" s="52">
        <f t="shared" si="4"/>
        <v>5</v>
      </c>
      <c r="H84" s="54">
        <f t="shared" si="5"/>
        <v>222.13</v>
      </c>
      <c r="I84" s="4"/>
      <c r="J84" s="4"/>
      <c r="K84" s="4"/>
      <c r="L84" s="4"/>
      <c r="M84" s="4"/>
      <c r="N84" s="4"/>
    </row>
    <row r="85" spans="1:14" x14ac:dyDescent="0.25">
      <c r="A85" s="38">
        <v>74</v>
      </c>
      <c r="B85" s="24" t="s">
        <v>165</v>
      </c>
      <c r="C85" s="54">
        <f t="shared" si="3"/>
        <v>42.6</v>
      </c>
      <c r="D85" s="32">
        <v>5</v>
      </c>
      <c r="E85" s="32" t="s">
        <v>96</v>
      </c>
      <c r="F85" s="28">
        <v>213</v>
      </c>
      <c r="G85" s="52">
        <f t="shared" si="4"/>
        <v>5</v>
      </c>
      <c r="H85" s="54">
        <f t="shared" si="5"/>
        <v>213</v>
      </c>
      <c r="I85" s="4"/>
      <c r="J85" s="4"/>
      <c r="K85" s="4"/>
      <c r="L85" s="4"/>
      <c r="M85" s="4"/>
      <c r="N85" s="4"/>
    </row>
    <row r="86" spans="1:14" x14ac:dyDescent="0.25">
      <c r="A86" s="38">
        <v>75</v>
      </c>
      <c r="B86" s="24" t="s">
        <v>166</v>
      </c>
      <c r="C86" s="54">
        <f t="shared" si="3"/>
        <v>673.09</v>
      </c>
      <c r="D86" s="32">
        <v>1</v>
      </c>
      <c r="E86" s="32" t="s">
        <v>87</v>
      </c>
      <c r="F86" s="28">
        <v>673.09</v>
      </c>
      <c r="G86" s="52">
        <f t="shared" si="4"/>
        <v>1</v>
      </c>
      <c r="H86" s="54">
        <f t="shared" si="5"/>
        <v>673.09</v>
      </c>
      <c r="I86" s="4"/>
      <c r="J86" s="4"/>
      <c r="K86" s="4"/>
      <c r="L86" s="4"/>
      <c r="M86" s="4"/>
      <c r="N86" s="4"/>
    </row>
    <row r="87" spans="1:14" x14ac:dyDescent="0.25">
      <c r="A87" s="38">
        <v>76</v>
      </c>
      <c r="B87" s="24" t="s">
        <v>167</v>
      </c>
      <c r="C87" s="54">
        <f t="shared" si="3"/>
        <v>734.4</v>
      </c>
      <c r="D87" s="32">
        <v>1</v>
      </c>
      <c r="E87" s="32" t="s">
        <v>87</v>
      </c>
      <c r="F87" s="28">
        <v>734.4</v>
      </c>
      <c r="G87" s="52">
        <f t="shared" si="4"/>
        <v>1</v>
      </c>
      <c r="H87" s="54">
        <f t="shared" si="5"/>
        <v>734.4</v>
      </c>
      <c r="I87" s="4"/>
      <c r="J87" s="4"/>
      <c r="K87" s="4"/>
      <c r="L87" s="4"/>
      <c r="M87" s="4"/>
      <c r="N87" s="4"/>
    </row>
    <row r="88" spans="1:14" x14ac:dyDescent="0.25">
      <c r="A88" s="38">
        <v>77</v>
      </c>
      <c r="B88" s="24" t="s">
        <v>168</v>
      </c>
      <c r="C88" s="54">
        <f t="shared" si="3"/>
        <v>1342</v>
      </c>
      <c r="D88" s="32">
        <v>1</v>
      </c>
      <c r="E88" s="32" t="s">
        <v>87</v>
      </c>
      <c r="F88" s="28">
        <v>1342</v>
      </c>
      <c r="G88" s="52">
        <f t="shared" si="4"/>
        <v>1</v>
      </c>
      <c r="H88" s="54">
        <f t="shared" si="5"/>
        <v>1342</v>
      </c>
      <c r="I88" s="4"/>
      <c r="J88" s="4"/>
      <c r="K88" s="4"/>
      <c r="L88" s="4"/>
      <c r="M88" s="4"/>
      <c r="N88" s="4"/>
    </row>
    <row r="89" spans="1:14" x14ac:dyDescent="0.25">
      <c r="A89" s="38">
        <v>78</v>
      </c>
      <c r="B89" s="24" t="s">
        <v>169</v>
      </c>
      <c r="C89" s="54">
        <f t="shared" si="3"/>
        <v>288.33333333333331</v>
      </c>
      <c r="D89" s="32">
        <v>3</v>
      </c>
      <c r="E89" s="32" t="s">
        <v>481</v>
      </c>
      <c r="F89" s="28">
        <v>865</v>
      </c>
      <c r="G89" s="52">
        <f t="shared" si="4"/>
        <v>3</v>
      </c>
      <c r="H89" s="54">
        <f t="shared" si="5"/>
        <v>865</v>
      </c>
      <c r="I89" s="4"/>
      <c r="J89" s="4"/>
      <c r="K89" s="4"/>
      <c r="L89" s="4"/>
      <c r="M89" s="4"/>
      <c r="N89" s="4"/>
    </row>
    <row r="90" spans="1:14" x14ac:dyDescent="0.25">
      <c r="A90" s="38">
        <v>79</v>
      </c>
      <c r="B90" s="24" t="s">
        <v>170</v>
      </c>
      <c r="C90" s="54">
        <f t="shared" si="3"/>
        <v>41.6</v>
      </c>
      <c r="D90" s="32">
        <v>5</v>
      </c>
      <c r="E90" s="32" t="s">
        <v>80</v>
      </c>
      <c r="F90" s="28">
        <v>208</v>
      </c>
      <c r="G90" s="52">
        <f t="shared" si="4"/>
        <v>5</v>
      </c>
      <c r="H90" s="54">
        <f t="shared" si="5"/>
        <v>208</v>
      </c>
      <c r="I90" s="4"/>
      <c r="J90" s="4"/>
      <c r="K90" s="4"/>
      <c r="L90" s="4"/>
      <c r="M90" s="4"/>
      <c r="N90" s="4"/>
    </row>
    <row r="91" spans="1:14" x14ac:dyDescent="0.25">
      <c r="A91" s="38">
        <v>80</v>
      </c>
      <c r="B91" s="24" t="s">
        <v>171</v>
      </c>
      <c r="C91" s="54">
        <f t="shared" si="3"/>
        <v>124.2</v>
      </c>
      <c r="D91" s="32">
        <v>5</v>
      </c>
      <c r="E91" s="32" t="s">
        <v>770</v>
      </c>
      <c r="F91" s="28">
        <v>621</v>
      </c>
      <c r="G91" s="52">
        <f t="shared" si="4"/>
        <v>5</v>
      </c>
      <c r="H91" s="54">
        <f t="shared" si="5"/>
        <v>621</v>
      </c>
      <c r="I91" s="4"/>
      <c r="J91" s="4"/>
      <c r="K91" s="4"/>
      <c r="L91" s="4"/>
      <c r="M91" s="4"/>
      <c r="N91" s="4"/>
    </row>
    <row r="92" spans="1:14" x14ac:dyDescent="0.25">
      <c r="A92" s="38">
        <v>81</v>
      </c>
      <c r="B92" s="24" t="s">
        <v>172</v>
      </c>
      <c r="C92" s="54">
        <f t="shared" si="3"/>
        <v>22.18</v>
      </c>
      <c r="D92" s="32">
        <v>10</v>
      </c>
      <c r="E92" s="32" t="s">
        <v>80</v>
      </c>
      <c r="F92" s="28">
        <v>221.8</v>
      </c>
      <c r="G92" s="52">
        <f t="shared" si="4"/>
        <v>10</v>
      </c>
      <c r="H92" s="54">
        <f t="shared" si="5"/>
        <v>221.8</v>
      </c>
      <c r="I92" s="4"/>
      <c r="J92" s="4"/>
      <c r="K92" s="4"/>
      <c r="L92" s="4"/>
      <c r="M92" s="4"/>
      <c r="N92" s="4"/>
    </row>
    <row r="93" spans="1:14" x14ac:dyDescent="0.25">
      <c r="A93" s="38">
        <v>82</v>
      </c>
      <c r="B93" s="24" t="s">
        <v>173</v>
      </c>
      <c r="C93" s="54">
        <f t="shared" si="3"/>
        <v>65</v>
      </c>
      <c r="D93" s="32">
        <v>5</v>
      </c>
      <c r="E93" s="32"/>
      <c r="F93" s="28">
        <v>325</v>
      </c>
      <c r="G93" s="52">
        <f t="shared" si="4"/>
        <v>5</v>
      </c>
      <c r="H93" s="54">
        <f t="shared" si="5"/>
        <v>325</v>
      </c>
      <c r="I93" s="4"/>
      <c r="J93" s="4"/>
      <c r="K93" s="4"/>
      <c r="L93" s="4"/>
      <c r="M93" s="4"/>
      <c r="N93" s="4"/>
    </row>
    <row r="94" spans="1:14" x14ac:dyDescent="0.25">
      <c r="A94" s="38">
        <v>83</v>
      </c>
      <c r="B94" s="24" t="s">
        <v>174</v>
      </c>
      <c r="C94" s="54">
        <f t="shared" si="3"/>
        <v>111</v>
      </c>
      <c r="D94" s="32">
        <v>2</v>
      </c>
      <c r="E94" s="32"/>
      <c r="F94" s="28">
        <v>222</v>
      </c>
      <c r="G94" s="52">
        <f t="shared" si="4"/>
        <v>2</v>
      </c>
      <c r="H94" s="54">
        <f t="shared" si="5"/>
        <v>222</v>
      </c>
      <c r="I94" s="4"/>
      <c r="J94" s="4"/>
      <c r="K94" s="4"/>
      <c r="L94" s="4"/>
      <c r="M94" s="4"/>
      <c r="N94" s="4"/>
    </row>
    <row r="95" spans="1:14" x14ac:dyDescent="0.25">
      <c r="A95" s="38">
        <v>84</v>
      </c>
      <c r="B95" s="24" t="s">
        <v>175</v>
      </c>
      <c r="C95" s="54">
        <f t="shared" si="3"/>
        <v>29.95</v>
      </c>
      <c r="D95" s="32">
        <v>20</v>
      </c>
      <c r="E95" s="32" t="s">
        <v>83</v>
      </c>
      <c r="F95" s="28">
        <v>599</v>
      </c>
      <c r="G95" s="52">
        <f t="shared" si="4"/>
        <v>20</v>
      </c>
      <c r="H95" s="54">
        <f t="shared" si="5"/>
        <v>599</v>
      </c>
      <c r="I95" s="4"/>
      <c r="J95" s="4"/>
      <c r="K95" s="4"/>
      <c r="L95" s="4"/>
      <c r="M95" s="4"/>
      <c r="N95" s="4"/>
    </row>
    <row r="96" spans="1:14" x14ac:dyDescent="0.25">
      <c r="A96" s="38">
        <v>85</v>
      </c>
      <c r="B96" s="24" t="s">
        <v>176</v>
      </c>
      <c r="C96" s="54">
        <f t="shared" si="3"/>
        <v>29.95</v>
      </c>
      <c r="D96" s="32">
        <v>20</v>
      </c>
      <c r="E96" s="32" t="s">
        <v>83</v>
      </c>
      <c r="F96" s="28">
        <v>599</v>
      </c>
      <c r="G96" s="52">
        <f t="shared" si="4"/>
        <v>20</v>
      </c>
      <c r="H96" s="54">
        <f t="shared" si="5"/>
        <v>599</v>
      </c>
      <c r="I96" s="4"/>
      <c r="J96" s="4"/>
      <c r="K96" s="4"/>
      <c r="L96" s="4"/>
      <c r="M96" s="4"/>
      <c r="N96" s="4"/>
    </row>
    <row r="97" spans="1:14" x14ac:dyDescent="0.25">
      <c r="A97" s="38">
        <v>86</v>
      </c>
      <c r="B97" s="24" t="s">
        <v>177</v>
      </c>
      <c r="C97" s="54">
        <f t="shared" si="3"/>
        <v>92.333333333333329</v>
      </c>
      <c r="D97" s="32">
        <v>3</v>
      </c>
      <c r="E97" s="32" t="s">
        <v>80</v>
      </c>
      <c r="F97" s="28">
        <v>277</v>
      </c>
      <c r="G97" s="52">
        <f t="shared" si="4"/>
        <v>3</v>
      </c>
      <c r="H97" s="54">
        <f t="shared" si="5"/>
        <v>277</v>
      </c>
      <c r="I97" s="4"/>
      <c r="J97" s="4"/>
      <c r="K97" s="4"/>
      <c r="L97" s="4"/>
      <c r="M97" s="4"/>
      <c r="N97" s="4"/>
    </row>
    <row r="98" spans="1:14" x14ac:dyDescent="0.25">
      <c r="A98" s="38">
        <v>87</v>
      </c>
      <c r="B98" s="24" t="s">
        <v>178</v>
      </c>
      <c r="C98" s="54">
        <f t="shared" si="3"/>
        <v>134.68</v>
      </c>
      <c r="D98" s="32">
        <v>5</v>
      </c>
      <c r="E98" s="32" t="s">
        <v>483</v>
      </c>
      <c r="F98" s="28">
        <v>673.4</v>
      </c>
      <c r="G98" s="52">
        <f t="shared" si="4"/>
        <v>5</v>
      </c>
      <c r="H98" s="54">
        <f t="shared" si="5"/>
        <v>673.40000000000009</v>
      </c>
      <c r="I98" s="4"/>
      <c r="J98" s="4"/>
      <c r="K98" s="4"/>
      <c r="L98" s="4"/>
      <c r="M98" s="4"/>
      <c r="N98" s="4"/>
    </row>
    <row r="99" spans="1:14" x14ac:dyDescent="0.25">
      <c r="A99" s="38">
        <v>88</v>
      </c>
      <c r="B99" s="24" t="s">
        <v>179</v>
      </c>
      <c r="C99" s="54">
        <f t="shared" si="3"/>
        <v>673.45</v>
      </c>
      <c r="D99" s="32">
        <v>20</v>
      </c>
      <c r="E99" s="32" t="s">
        <v>770</v>
      </c>
      <c r="F99" s="28">
        <v>13469</v>
      </c>
      <c r="G99" s="52">
        <f t="shared" si="4"/>
        <v>20</v>
      </c>
      <c r="H99" s="54">
        <f t="shared" si="5"/>
        <v>13469</v>
      </c>
      <c r="I99" s="4"/>
      <c r="J99" s="4"/>
      <c r="K99" s="4"/>
      <c r="L99" s="4"/>
      <c r="M99" s="4"/>
      <c r="N99" s="4"/>
    </row>
    <row r="100" spans="1:14" x14ac:dyDescent="0.25">
      <c r="A100" s="38">
        <v>89</v>
      </c>
      <c r="B100" s="24" t="s">
        <v>180</v>
      </c>
      <c r="C100" s="54">
        <f t="shared" si="3"/>
        <v>230</v>
      </c>
      <c r="D100" s="32">
        <v>40</v>
      </c>
      <c r="E100" s="32" t="s">
        <v>84</v>
      </c>
      <c r="F100" s="28">
        <v>9200</v>
      </c>
      <c r="G100" s="52">
        <f t="shared" si="4"/>
        <v>40</v>
      </c>
      <c r="H100" s="54">
        <f t="shared" si="5"/>
        <v>9200</v>
      </c>
      <c r="I100" s="4"/>
      <c r="J100" s="4"/>
      <c r="K100" s="4"/>
      <c r="L100" s="4"/>
      <c r="M100" s="4"/>
      <c r="N100" s="4"/>
    </row>
    <row r="101" spans="1:14" x14ac:dyDescent="0.25">
      <c r="A101" s="38">
        <v>90</v>
      </c>
      <c r="B101" s="24" t="s">
        <v>181</v>
      </c>
      <c r="C101" s="54">
        <f t="shared" si="3"/>
        <v>230</v>
      </c>
      <c r="D101" s="32">
        <v>40</v>
      </c>
      <c r="E101" s="32" t="s">
        <v>84</v>
      </c>
      <c r="F101" s="28">
        <v>9200</v>
      </c>
      <c r="G101" s="52">
        <f t="shared" si="4"/>
        <v>40</v>
      </c>
      <c r="H101" s="54">
        <f t="shared" si="5"/>
        <v>9200</v>
      </c>
      <c r="I101" s="4"/>
      <c r="J101" s="4"/>
      <c r="K101" s="4"/>
      <c r="L101" s="4"/>
      <c r="M101" s="4"/>
      <c r="N101" s="4"/>
    </row>
    <row r="102" spans="1:14" x14ac:dyDescent="0.25">
      <c r="A102" s="38">
        <v>91</v>
      </c>
      <c r="B102" s="24" t="s">
        <v>182</v>
      </c>
      <c r="C102" s="54">
        <f t="shared" si="3"/>
        <v>240</v>
      </c>
      <c r="D102" s="32">
        <v>30</v>
      </c>
      <c r="E102" s="32" t="s">
        <v>84</v>
      </c>
      <c r="F102" s="28">
        <v>7200</v>
      </c>
      <c r="G102" s="52">
        <f t="shared" si="4"/>
        <v>30</v>
      </c>
      <c r="H102" s="54">
        <f t="shared" si="5"/>
        <v>7200</v>
      </c>
      <c r="I102" s="4"/>
      <c r="J102" s="4"/>
      <c r="K102" s="4"/>
      <c r="L102" s="4"/>
      <c r="M102" s="4"/>
      <c r="N102" s="4"/>
    </row>
    <row r="103" spans="1:14" x14ac:dyDescent="0.25">
      <c r="A103" s="38">
        <v>92</v>
      </c>
      <c r="B103" s="24" t="s">
        <v>183</v>
      </c>
      <c r="C103" s="54">
        <f t="shared" si="3"/>
        <v>7000</v>
      </c>
      <c r="D103" s="32">
        <v>1</v>
      </c>
      <c r="E103" s="32"/>
      <c r="F103" s="28">
        <v>7000</v>
      </c>
      <c r="G103" s="52">
        <f t="shared" si="4"/>
        <v>1</v>
      </c>
      <c r="H103" s="54">
        <f t="shared" si="5"/>
        <v>7000</v>
      </c>
      <c r="I103" s="4"/>
      <c r="J103" s="4"/>
      <c r="K103" s="4"/>
      <c r="L103" s="4"/>
      <c r="M103" s="4"/>
      <c r="N103" s="4"/>
    </row>
    <row r="104" spans="1:14" x14ac:dyDescent="0.25">
      <c r="A104" s="38">
        <v>93</v>
      </c>
      <c r="B104" s="24" t="s">
        <v>184</v>
      </c>
      <c r="C104" s="54">
        <f t="shared" si="3"/>
        <v>12000</v>
      </c>
      <c r="D104" s="32">
        <v>1</v>
      </c>
      <c r="E104" s="32"/>
      <c r="F104" s="28">
        <v>12000</v>
      </c>
      <c r="G104" s="52">
        <f t="shared" si="4"/>
        <v>1</v>
      </c>
      <c r="H104" s="54">
        <f t="shared" si="5"/>
        <v>12000</v>
      </c>
      <c r="I104" s="4"/>
      <c r="J104" s="4"/>
      <c r="K104" s="4"/>
      <c r="L104" s="4"/>
      <c r="M104" s="4"/>
      <c r="N104" s="4"/>
    </row>
    <row r="105" spans="1:14" x14ac:dyDescent="0.25">
      <c r="A105" s="38">
        <v>94</v>
      </c>
      <c r="B105" s="24" t="s">
        <v>185</v>
      </c>
      <c r="C105" s="54">
        <f t="shared" si="3"/>
        <v>50000</v>
      </c>
      <c r="D105" s="32">
        <v>2</v>
      </c>
      <c r="E105" s="32"/>
      <c r="F105" s="28">
        <v>100000</v>
      </c>
      <c r="G105" s="52">
        <f t="shared" si="4"/>
        <v>2</v>
      </c>
      <c r="H105" s="54">
        <f t="shared" si="5"/>
        <v>100000</v>
      </c>
      <c r="I105" s="4"/>
      <c r="J105" s="4"/>
      <c r="K105" s="4"/>
      <c r="L105" s="4"/>
      <c r="M105" s="4"/>
      <c r="N105" s="4"/>
    </row>
    <row r="106" spans="1:14" x14ac:dyDescent="0.25">
      <c r="A106" s="38">
        <v>95</v>
      </c>
      <c r="B106" s="24" t="s">
        <v>186</v>
      </c>
      <c r="C106" s="54">
        <v>40000</v>
      </c>
      <c r="D106" s="32"/>
      <c r="E106" s="32"/>
      <c r="F106" s="28">
        <v>40000</v>
      </c>
      <c r="G106" s="52"/>
      <c r="H106" s="54">
        <f>F106</f>
        <v>40000</v>
      </c>
      <c r="I106" s="4"/>
      <c r="J106" s="4"/>
      <c r="K106" s="4"/>
      <c r="L106" s="4"/>
      <c r="M106" s="4"/>
      <c r="N106" s="4"/>
    </row>
    <row r="107" spans="1:14" x14ac:dyDescent="0.25">
      <c r="A107" s="38">
        <v>96</v>
      </c>
      <c r="B107" s="24" t="s">
        <v>187</v>
      </c>
      <c r="C107" s="54">
        <f t="shared" si="3"/>
        <v>45000</v>
      </c>
      <c r="D107" s="32">
        <v>1</v>
      </c>
      <c r="E107" s="32"/>
      <c r="F107" s="28">
        <v>45000</v>
      </c>
      <c r="G107" s="52">
        <f t="shared" si="4"/>
        <v>1</v>
      </c>
      <c r="H107" s="54">
        <f t="shared" si="5"/>
        <v>45000</v>
      </c>
      <c r="I107" s="4"/>
      <c r="J107" s="4"/>
      <c r="K107" s="4"/>
      <c r="L107" s="4"/>
      <c r="M107" s="4"/>
      <c r="N107" s="4"/>
    </row>
    <row r="108" spans="1:14" x14ac:dyDescent="0.25">
      <c r="A108" s="38">
        <v>97</v>
      </c>
      <c r="B108" s="24" t="s">
        <v>94</v>
      </c>
      <c r="C108" s="54">
        <v>10000</v>
      </c>
      <c r="D108" s="32"/>
      <c r="E108" s="32"/>
      <c r="F108" s="28">
        <v>10000</v>
      </c>
      <c r="G108" s="52"/>
      <c r="H108" s="54">
        <f>F108</f>
        <v>10000</v>
      </c>
      <c r="I108" s="4"/>
      <c r="J108" s="4"/>
      <c r="K108" s="4"/>
      <c r="L108" s="4"/>
      <c r="M108" s="4"/>
      <c r="N108" s="4"/>
    </row>
    <row r="109" spans="1:14" x14ac:dyDescent="0.25">
      <c r="A109" s="18" t="s">
        <v>19</v>
      </c>
      <c r="B109" s="4"/>
      <c r="C109" s="4"/>
      <c r="D109" s="4"/>
      <c r="E109" s="4"/>
      <c r="F109" s="54">
        <f>SUM(F12:F108)</f>
        <v>324846.58999999997</v>
      </c>
      <c r="G109" s="4"/>
      <c r="H109" s="54">
        <f>SUM(H12:H108)</f>
        <v>324846.58999999997</v>
      </c>
      <c r="I109" s="4"/>
      <c r="J109" s="4"/>
      <c r="K109" s="4"/>
      <c r="L109" s="4"/>
      <c r="M109" s="4"/>
      <c r="N109" s="4"/>
    </row>
    <row r="110" spans="1:14" s="8" customForma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</row>
    <row r="111" spans="1:14" s="8" customFormat="1" x14ac:dyDescent="0.25">
      <c r="A111" s="20" t="s">
        <v>27</v>
      </c>
      <c r="B111" s="6"/>
      <c r="C111" s="6"/>
      <c r="D111" s="6"/>
      <c r="E111" s="6"/>
      <c r="F111" s="6"/>
      <c r="G111" s="6"/>
      <c r="H111" s="7"/>
      <c r="I111" s="7"/>
      <c r="J111" s="7"/>
      <c r="K111" s="7"/>
      <c r="L111" s="7"/>
    </row>
    <row r="112" spans="1:14" s="8" customFormat="1" ht="14.45" customHeight="1" x14ac:dyDescent="0.25">
      <c r="B112" s="7"/>
      <c r="C112" s="7"/>
      <c r="D112" s="7"/>
      <c r="E112" s="7"/>
      <c r="F112" s="7"/>
      <c r="G112" s="7"/>
      <c r="H112" s="15"/>
      <c r="I112" s="7"/>
      <c r="K112"/>
      <c r="L112"/>
      <c r="M112"/>
    </row>
    <row r="113" spans="1:13" s="8" customFormat="1" ht="14.45" customHeight="1" x14ac:dyDescent="0.25">
      <c r="B113" s="7"/>
      <c r="C113" s="7"/>
      <c r="D113" s="7"/>
      <c r="E113" s="7"/>
      <c r="F113" s="7"/>
      <c r="G113" s="7"/>
      <c r="H113" s="15"/>
      <c r="I113" s="7"/>
      <c r="K113"/>
      <c r="L113"/>
      <c r="M113"/>
    </row>
    <row r="114" spans="1:13" s="8" customFormat="1" ht="14.45" customHeight="1" x14ac:dyDescent="0.25">
      <c r="A114" s="295" t="s">
        <v>189</v>
      </c>
      <c r="B114" s="295"/>
      <c r="C114" s="295"/>
      <c r="D114" s="7"/>
      <c r="E114" s="7"/>
      <c r="F114" s="7"/>
      <c r="G114" s="7"/>
      <c r="H114" s="15"/>
      <c r="I114" s="7"/>
      <c r="K114"/>
      <c r="L114"/>
      <c r="M114"/>
    </row>
    <row r="115" spans="1:13" s="8" customFormat="1" ht="20.45" customHeight="1" x14ac:dyDescent="0.25">
      <c r="B115" s="19" t="s">
        <v>28</v>
      </c>
      <c r="C115" s="7"/>
      <c r="D115" s="7"/>
      <c r="H115" s="7"/>
      <c r="K115"/>
      <c r="L115"/>
      <c r="M115"/>
    </row>
    <row r="116" spans="1:13" s="8" customFormat="1" x14ac:dyDescent="0.25">
      <c r="B116" s="7"/>
      <c r="C116" s="7"/>
      <c r="D116" s="7"/>
      <c r="H116" s="7"/>
      <c r="K116"/>
      <c r="L116"/>
      <c r="M116"/>
    </row>
    <row r="117" spans="1:13" s="8" customFormat="1" x14ac:dyDescent="0.25"/>
  </sheetData>
  <sheetProtection password="C1B6" sheet="1" objects="1" scenarios="1"/>
  <mergeCells count="21">
    <mergeCell ref="A114:C114"/>
    <mergeCell ref="A8:E8"/>
    <mergeCell ref="G8:H8"/>
    <mergeCell ref="I8:J8"/>
    <mergeCell ref="K8:N8"/>
    <mergeCell ref="A9:A11"/>
    <mergeCell ref="B9:B11"/>
    <mergeCell ref="C9:C11"/>
    <mergeCell ref="D9:E10"/>
    <mergeCell ref="F9:F11"/>
    <mergeCell ref="G9:N9"/>
    <mergeCell ref="G10:H10"/>
    <mergeCell ref="I10:J10"/>
    <mergeCell ref="K10:L10"/>
    <mergeCell ref="M10:N10"/>
    <mergeCell ref="K7:N7"/>
    <mergeCell ref="G3:H3"/>
    <mergeCell ref="G4:H4"/>
    <mergeCell ref="A6:D6"/>
    <mergeCell ref="A7:E7"/>
    <mergeCell ref="F7:J7"/>
  </mergeCells>
  <pageMargins left="0.62992125984251968" right="0.23622047244094491" top="0" bottom="0" header="0.31496062992125984" footer="0.31496062992125984"/>
  <pageSetup paperSize="10000" scale="8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6"/>
  <sheetViews>
    <sheetView zoomScaleNormal="100" zoomScaleSheetLayoutView="100" workbookViewId="0">
      <selection activeCell="A8" sqref="A8:E8"/>
    </sheetView>
  </sheetViews>
  <sheetFormatPr defaultRowHeight="15" x14ac:dyDescent="0.25"/>
  <cols>
    <col min="1" max="1" width="10.5703125" customWidth="1"/>
    <col min="2" max="2" width="37.7109375" bestFit="1" customWidth="1"/>
    <col min="3" max="3" width="13.5703125" customWidth="1"/>
    <col min="4" max="4" width="7.5703125" style="56" customWidth="1"/>
    <col min="5" max="5" width="8.85546875" customWidth="1"/>
    <col min="6" max="6" width="11.42578125" customWidth="1"/>
    <col min="8" max="8" width="11.85546875" customWidth="1"/>
    <col min="10" max="10" width="11.85546875" customWidth="1"/>
    <col min="11" max="11" width="9.140625" customWidth="1"/>
    <col min="12" max="12" width="11.85546875" customWidth="1"/>
    <col min="14" max="14" width="11.85546875" customWidth="1"/>
  </cols>
  <sheetData>
    <row r="1" spans="1:15" ht="14.45" x14ac:dyDescent="0.35">
      <c r="A1" s="16" t="s">
        <v>24</v>
      </c>
      <c r="B1" s="13"/>
      <c r="C1" s="13"/>
    </row>
    <row r="2" spans="1:15" ht="14.45" x14ac:dyDescent="0.35">
      <c r="A2" s="16"/>
      <c r="B2" s="13"/>
      <c r="C2" s="13"/>
    </row>
    <row r="3" spans="1:15" ht="14.45" x14ac:dyDescent="0.35">
      <c r="G3" s="282" t="s">
        <v>0</v>
      </c>
      <c r="H3" s="282"/>
    </row>
    <row r="4" spans="1:15" ht="14.45" x14ac:dyDescent="0.35">
      <c r="G4" s="283" t="s">
        <v>33</v>
      </c>
      <c r="H4" s="283"/>
    </row>
    <row r="6" spans="1:15" ht="14.45" customHeight="1" x14ac:dyDescent="0.25">
      <c r="A6" s="284" t="s">
        <v>552</v>
      </c>
      <c r="B6" s="284"/>
      <c r="C6" s="284"/>
      <c r="D6" s="284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x14ac:dyDescent="0.25">
      <c r="A7" s="285" t="s">
        <v>1</v>
      </c>
      <c r="B7" s="285"/>
      <c r="C7" s="285"/>
      <c r="D7" s="285"/>
      <c r="E7" s="285"/>
      <c r="F7" s="277" t="s">
        <v>2</v>
      </c>
      <c r="G7" s="277"/>
      <c r="H7" s="277"/>
      <c r="I7" s="277"/>
      <c r="J7" s="277"/>
      <c r="K7" s="280" t="s">
        <v>26</v>
      </c>
      <c r="L7" s="280"/>
      <c r="M7" s="280"/>
      <c r="N7" s="280"/>
    </row>
    <row r="8" spans="1:15" ht="14.45" x14ac:dyDescent="0.35">
      <c r="A8" s="286" t="s">
        <v>1179</v>
      </c>
      <c r="B8" s="286"/>
      <c r="C8" s="286"/>
      <c r="D8" s="286"/>
      <c r="E8" s="286"/>
      <c r="F8" s="218" t="s">
        <v>3</v>
      </c>
      <c r="G8" s="277" t="s">
        <v>4</v>
      </c>
      <c r="H8" s="277"/>
      <c r="I8" s="277" t="s">
        <v>5</v>
      </c>
      <c r="J8" s="277"/>
      <c r="K8" s="286" t="s">
        <v>6</v>
      </c>
      <c r="L8" s="286"/>
      <c r="M8" s="286"/>
      <c r="N8" s="286"/>
    </row>
    <row r="9" spans="1:15" x14ac:dyDescent="0.25">
      <c r="A9" s="278" t="s">
        <v>7</v>
      </c>
      <c r="B9" s="278" t="s">
        <v>8</v>
      </c>
      <c r="C9" s="278" t="s">
        <v>9</v>
      </c>
      <c r="D9" s="287" t="s">
        <v>10</v>
      </c>
      <c r="E9" s="288"/>
      <c r="F9" s="278" t="s">
        <v>11</v>
      </c>
      <c r="G9" s="277" t="s">
        <v>12</v>
      </c>
      <c r="H9" s="277"/>
      <c r="I9" s="277"/>
      <c r="J9" s="277"/>
      <c r="K9" s="277"/>
      <c r="L9" s="277"/>
      <c r="M9" s="277"/>
      <c r="N9" s="277"/>
    </row>
    <row r="10" spans="1:15" x14ac:dyDescent="0.25">
      <c r="A10" s="278"/>
      <c r="B10" s="278"/>
      <c r="C10" s="278"/>
      <c r="D10" s="289"/>
      <c r="E10" s="290"/>
      <c r="F10" s="278"/>
      <c r="G10" s="278" t="s">
        <v>13</v>
      </c>
      <c r="H10" s="278"/>
      <c r="I10" s="278" t="s">
        <v>14</v>
      </c>
      <c r="J10" s="278"/>
      <c r="K10" s="279" t="s">
        <v>15</v>
      </c>
      <c r="L10" s="279"/>
      <c r="M10" s="277" t="s">
        <v>16</v>
      </c>
      <c r="N10" s="277"/>
    </row>
    <row r="11" spans="1:15" x14ac:dyDescent="0.25">
      <c r="A11" s="278"/>
      <c r="B11" s="278"/>
      <c r="C11" s="278"/>
      <c r="D11" s="219" t="s">
        <v>25</v>
      </c>
      <c r="E11" s="219" t="s">
        <v>8</v>
      </c>
      <c r="F11" s="278"/>
      <c r="G11" s="218" t="s">
        <v>17</v>
      </c>
      <c r="H11" s="219" t="s">
        <v>18</v>
      </c>
      <c r="I11" s="219" t="s">
        <v>17</v>
      </c>
      <c r="J11" s="219" t="s">
        <v>18</v>
      </c>
      <c r="K11" s="219" t="s">
        <v>17</v>
      </c>
      <c r="L11" s="219" t="s">
        <v>18</v>
      </c>
      <c r="M11" s="219" t="s">
        <v>17</v>
      </c>
      <c r="N11" s="219" t="s">
        <v>18</v>
      </c>
    </row>
    <row r="12" spans="1:15" x14ac:dyDescent="0.25">
      <c r="A12" s="50">
        <v>1</v>
      </c>
      <c r="B12" s="83" t="s">
        <v>1180</v>
      </c>
      <c r="C12" s="232">
        <v>260</v>
      </c>
      <c r="D12" s="85">
        <v>25</v>
      </c>
      <c r="E12" s="85" t="s">
        <v>84</v>
      </c>
      <c r="F12" s="233">
        <v>6500</v>
      </c>
      <c r="G12" s="177">
        <v>12</v>
      </c>
      <c r="H12" s="54">
        <f>G12*C12</f>
        <v>3120</v>
      </c>
      <c r="I12" s="52"/>
      <c r="J12" s="52"/>
      <c r="K12" s="177">
        <v>13</v>
      </c>
      <c r="L12" s="54">
        <f>K12*C12</f>
        <v>3380</v>
      </c>
      <c r="M12" s="52"/>
      <c r="N12" s="52"/>
      <c r="O12" s="209">
        <f t="shared" ref="O12:O76" si="0">(L12+N12+H12)-F12</f>
        <v>0</v>
      </c>
    </row>
    <row r="13" spans="1:15" ht="14.45" customHeight="1" x14ac:dyDescent="0.25">
      <c r="A13" s="50">
        <v>2</v>
      </c>
      <c r="B13" s="83" t="s">
        <v>1181</v>
      </c>
      <c r="C13" s="232">
        <v>250</v>
      </c>
      <c r="D13" s="85">
        <v>25</v>
      </c>
      <c r="E13" s="85" t="s">
        <v>84</v>
      </c>
      <c r="F13" s="233">
        <v>6250</v>
      </c>
      <c r="G13" s="177">
        <v>10</v>
      </c>
      <c r="H13" s="54">
        <f t="shared" ref="H13:H76" si="1">G13*C13</f>
        <v>2500</v>
      </c>
      <c r="I13" s="52"/>
      <c r="J13" s="52"/>
      <c r="K13" s="177">
        <v>15</v>
      </c>
      <c r="L13" s="54">
        <f t="shared" ref="L13:L14" si="2">K13*C13</f>
        <v>3750</v>
      </c>
      <c r="M13" s="52"/>
      <c r="N13" s="52"/>
      <c r="O13" s="209">
        <f t="shared" si="0"/>
        <v>0</v>
      </c>
    </row>
    <row r="14" spans="1:15" ht="14.45" customHeight="1" x14ac:dyDescent="0.25">
      <c r="A14" s="50">
        <v>3</v>
      </c>
      <c r="B14" s="83" t="s">
        <v>1182</v>
      </c>
      <c r="C14" s="233">
        <v>240</v>
      </c>
      <c r="D14" s="85">
        <v>20</v>
      </c>
      <c r="E14" s="85" t="s">
        <v>84</v>
      </c>
      <c r="F14" s="233">
        <v>4800</v>
      </c>
      <c r="G14" s="177">
        <v>10</v>
      </c>
      <c r="H14" s="54">
        <f t="shared" si="1"/>
        <v>2400</v>
      </c>
      <c r="I14" s="52"/>
      <c r="J14" s="52"/>
      <c r="K14" s="177">
        <v>10</v>
      </c>
      <c r="L14" s="54">
        <f t="shared" si="2"/>
        <v>2400</v>
      </c>
      <c r="M14" s="52"/>
      <c r="N14" s="52"/>
      <c r="O14" s="209">
        <f t="shared" si="0"/>
        <v>0</v>
      </c>
    </row>
    <row r="15" spans="1:15" ht="14.45" customHeight="1" x14ac:dyDescent="0.25">
      <c r="A15" s="50">
        <v>4</v>
      </c>
      <c r="B15" s="83" t="s">
        <v>1183</v>
      </c>
      <c r="C15" s="233">
        <v>250</v>
      </c>
      <c r="D15" s="85">
        <v>20</v>
      </c>
      <c r="E15" s="85" t="s">
        <v>84</v>
      </c>
      <c r="F15" s="233">
        <v>5000</v>
      </c>
      <c r="G15" s="177">
        <v>20</v>
      </c>
      <c r="H15" s="54">
        <f t="shared" si="1"/>
        <v>5000</v>
      </c>
      <c r="I15" s="52"/>
      <c r="J15" s="52"/>
      <c r="K15" s="177"/>
      <c r="L15" s="52"/>
      <c r="M15" s="52"/>
      <c r="N15" s="52"/>
      <c r="O15" s="209">
        <f t="shared" si="0"/>
        <v>0</v>
      </c>
    </row>
    <row r="16" spans="1:15" ht="14.45" customHeight="1" x14ac:dyDescent="0.25">
      <c r="A16" s="50">
        <v>5</v>
      </c>
      <c r="B16" s="83" t="s">
        <v>1184</v>
      </c>
      <c r="C16" s="233">
        <v>165</v>
      </c>
      <c r="D16" s="85">
        <v>30</v>
      </c>
      <c r="E16" s="85" t="s">
        <v>84</v>
      </c>
      <c r="F16" s="233">
        <v>4950</v>
      </c>
      <c r="G16" s="177">
        <v>20</v>
      </c>
      <c r="H16" s="54">
        <f t="shared" si="1"/>
        <v>3300</v>
      </c>
      <c r="I16" s="52"/>
      <c r="J16" s="52"/>
      <c r="K16" s="177">
        <v>10</v>
      </c>
      <c r="L16" s="54">
        <f>K16*C16</f>
        <v>1650</v>
      </c>
      <c r="M16" s="52"/>
      <c r="N16" s="52"/>
      <c r="O16" s="209">
        <f t="shared" si="0"/>
        <v>0</v>
      </c>
    </row>
    <row r="17" spans="1:15" ht="14.45" customHeight="1" x14ac:dyDescent="0.25">
      <c r="A17" s="50">
        <v>6</v>
      </c>
      <c r="B17" s="83" t="s">
        <v>1185</v>
      </c>
      <c r="C17" s="233">
        <v>90</v>
      </c>
      <c r="D17" s="85">
        <v>50</v>
      </c>
      <c r="E17" s="85" t="s">
        <v>80</v>
      </c>
      <c r="F17" s="233">
        <v>4500</v>
      </c>
      <c r="G17" s="177">
        <v>50</v>
      </c>
      <c r="H17" s="54">
        <f t="shared" si="1"/>
        <v>4500</v>
      </c>
      <c r="I17" s="52"/>
      <c r="J17" s="52"/>
      <c r="K17" s="177"/>
      <c r="L17" s="52"/>
      <c r="M17" s="52"/>
      <c r="N17" s="52"/>
      <c r="O17" s="209">
        <f t="shared" si="0"/>
        <v>0</v>
      </c>
    </row>
    <row r="18" spans="1:15" ht="14.45" customHeight="1" x14ac:dyDescent="0.25">
      <c r="A18" s="50">
        <v>7</v>
      </c>
      <c r="B18" s="83" t="s">
        <v>1186</v>
      </c>
      <c r="C18" s="233">
        <v>750</v>
      </c>
      <c r="D18" s="85">
        <v>20</v>
      </c>
      <c r="E18" s="85" t="s">
        <v>87</v>
      </c>
      <c r="F18" s="233">
        <v>15000</v>
      </c>
      <c r="G18" s="177">
        <v>20</v>
      </c>
      <c r="H18" s="54">
        <f t="shared" si="1"/>
        <v>15000</v>
      </c>
      <c r="I18" s="52"/>
      <c r="J18" s="52"/>
      <c r="K18" s="177"/>
      <c r="L18" s="52"/>
      <c r="M18" s="52"/>
      <c r="N18" s="52"/>
      <c r="O18" s="209">
        <f t="shared" si="0"/>
        <v>0</v>
      </c>
    </row>
    <row r="19" spans="1:15" ht="14.45" customHeight="1" x14ac:dyDescent="0.25">
      <c r="A19" s="50">
        <v>8</v>
      </c>
      <c r="B19" s="83" t="s">
        <v>1187</v>
      </c>
      <c r="C19" s="233">
        <v>35</v>
      </c>
      <c r="D19" s="85">
        <v>30</v>
      </c>
      <c r="E19" s="85" t="s">
        <v>484</v>
      </c>
      <c r="F19" s="233">
        <v>1050</v>
      </c>
      <c r="G19" s="177">
        <v>30</v>
      </c>
      <c r="H19" s="54">
        <f t="shared" si="1"/>
        <v>1050</v>
      </c>
      <c r="I19" s="52"/>
      <c r="J19" s="52"/>
      <c r="K19" s="177"/>
      <c r="L19" s="52"/>
      <c r="M19" s="52"/>
      <c r="N19" s="52"/>
      <c r="O19" s="209">
        <f t="shared" si="0"/>
        <v>0</v>
      </c>
    </row>
    <row r="20" spans="1:15" ht="14.45" customHeight="1" x14ac:dyDescent="0.25">
      <c r="A20" s="50">
        <v>9</v>
      </c>
      <c r="B20" s="83" t="s">
        <v>1188</v>
      </c>
      <c r="C20" s="233">
        <v>115</v>
      </c>
      <c r="D20" s="85">
        <v>18</v>
      </c>
      <c r="E20" s="85" t="s">
        <v>80</v>
      </c>
      <c r="F20" s="233">
        <v>2070</v>
      </c>
      <c r="G20" s="177">
        <v>18</v>
      </c>
      <c r="H20" s="54">
        <f t="shared" si="1"/>
        <v>2070</v>
      </c>
      <c r="I20" s="52"/>
      <c r="J20" s="52"/>
      <c r="K20" s="177"/>
      <c r="L20" s="52"/>
      <c r="M20" s="52"/>
      <c r="N20" s="52"/>
      <c r="O20" s="209">
        <f t="shared" si="0"/>
        <v>0</v>
      </c>
    </row>
    <row r="21" spans="1:15" ht="14.45" customHeight="1" x14ac:dyDescent="0.25">
      <c r="A21" s="50">
        <v>10</v>
      </c>
      <c r="B21" s="83" t="s">
        <v>1189</v>
      </c>
      <c r="C21" s="233">
        <v>95</v>
      </c>
      <c r="D21" s="85">
        <v>10</v>
      </c>
      <c r="E21" s="85" t="s">
        <v>87</v>
      </c>
      <c r="F21" s="233">
        <v>950</v>
      </c>
      <c r="G21" s="177">
        <v>5</v>
      </c>
      <c r="H21" s="54">
        <f t="shared" si="1"/>
        <v>475</v>
      </c>
      <c r="I21" s="52"/>
      <c r="J21" s="52"/>
      <c r="K21" s="177">
        <v>5</v>
      </c>
      <c r="L21" s="54">
        <f t="shared" ref="L21:L24" si="3">K21*C21</f>
        <v>475</v>
      </c>
      <c r="M21" s="52"/>
      <c r="N21" s="52"/>
      <c r="O21" s="209">
        <f t="shared" si="0"/>
        <v>0</v>
      </c>
    </row>
    <row r="22" spans="1:15" ht="14.45" customHeight="1" x14ac:dyDescent="0.25">
      <c r="A22" s="50">
        <v>11</v>
      </c>
      <c r="B22" s="83" t="s">
        <v>1190</v>
      </c>
      <c r="C22" s="233">
        <v>55</v>
      </c>
      <c r="D22" s="85">
        <v>72</v>
      </c>
      <c r="E22" s="85" t="s">
        <v>80</v>
      </c>
      <c r="F22" s="233">
        <v>3960</v>
      </c>
      <c r="G22" s="177">
        <v>40</v>
      </c>
      <c r="H22" s="54">
        <f t="shared" si="1"/>
        <v>2200</v>
      </c>
      <c r="I22" s="52"/>
      <c r="J22" s="52"/>
      <c r="K22" s="177">
        <v>32</v>
      </c>
      <c r="L22" s="54">
        <f t="shared" si="3"/>
        <v>1760</v>
      </c>
      <c r="M22" s="52"/>
      <c r="N22" s="52"/>
      <c r="O22" s="209">
        <f t="shared" si="0"/>
        <v>0</v>
      </c>
    </row>
    <row r="23" spans="1:15" ht="14.45" customHeight="1" x14ac:dyDescent="0.25">
      <c r="A23" s="50">
        <v>12</v>
      </c>
      <c r="B23" s="83" t="s">
        <v>1191</v>
      </c>
      <c r="C23" s="233">
        <v>92</v>
      </c>
      <c r="D23" s="85">
        <v>12</v>
      </c>
      <c r="E23" s="85" t="s">
        <v>80</v>
      </c>
      <c r="F23" s="233">
        <v>1104</v>
      </c>
      <c r="G23" s="177">
        <v>5</v>
      </c>
      <c r="H23" s="54">
        <f t="shared" si="1"/>
        <v>460</v>
      </c>
      <c r="I23" s="52"/>
      <c r="J23" s="52"/>
      <c r="K23" s="177">
        <v>7</v>
      </c>
      <c r="L23" s="54">
        <f t="shared" si="3"/>
        <v>644</v>
      </c>
      <c r="M23" s="52"/>
      <c r="N23" s="52"/>
      <c r="O23" s="209">
        <f t="shared" si="0"/>
        <v>0</v>
      </c>
    </row>
    <row r="24" spans="1:15" ht="14.45" customHeight="1" x14ac:dyDescent="0.25">
      <c r="A24" s="50">
        <v>13</v>
      </c>
      <c r="B24" s="83" t="s">
        <v>1192</v>
      </c>
      <c r="C24" s="233">
        <v>65</v>
      </c>
      <c r="D24" s="85">
        <v>20</v>
      </c>
      <c r="E24" s="85" t="s">
        <v>80</v>
      </c>
      <c r="F24" s="233">
        <v>1300</v>
      </c>
      <c r="G24" s="177">
        <v>10</v>
      </c>
      <c r="H24" s="54">
        <f t="shared" si="1"/>
        <v>650</v>
      </c>
      <c r="I24" s="52"/>
      <c r="J24" s="52"/>
      <c r="K24" s="177">
        <v>10</v>
      </c>
      <c r="L24" s="54">
        <f t="shared" si="3"/>
        <v>650</v>
      </c>
      <c r="M24" s="52"/>
      <c r="N24" s="52"/>
      <c r="O24" s="209">
        <f t="shared" si="0"/>
        <v>0</v>
      </c>
    </row>
    <row r="25" spans="1:15" ht="14.45" customHeight="1" x14ac:dyDescent="0.25">
      <c r="A25" s="50">
        <v>14</v>
      </c>
      <c r="B25" s="83" t="s">
        <v>1193</v>
      </c>
      <c r="C25" s="233">
        <v>65</v>
      </c>
      <c r="D25" s="85">
        <v>10</v>
      </c>
      <c r="E25" s="85" t="s">
        <v>80</v>
      </c>
      <c r="F25" s="233">
        <v>650</v>
      </c>
      <c r="G25" s="177">
        <v>10</v>
      </c>
      <c r="H25" s="54">
        <f t="shared" si="1"/>
        <v>650</v>
      </c>
      <c r="I25" s="52"/>
      <c r="J25" s="52"/>
      <c r="K25" s="177"/>
      <c r="L25" s="52"/>
      <c r="M25" s="52"/>
      <c r="N25" s="52"/>
      <c r="O25" s="209">
        <f t="shared" si="0"/>
        <v>0</v>
      </c>
    </row>
    <row r="26" spans="1:15" ht="14.45" customHeight="1" x14ac:dyDescent="0.25">
      <c r="A26" s="50">
        <v>15</v>
      </c>
      <c r="B26" s="83" t="s">
        <v>49</v>
      </c>
      <c r="C26" s="233">
        <v>7</v>
      </c>
      <c r="D26" s="85">
        <v>200</v>
      </c>
      <c r="E26" s="85" t="s">
        <v>80</v>
      </c>
      <c r="F26" s="233">
        <v>1400</v>
      </c>
      <c r="G26" s="177">
        <v>100</v>
      </c>
      <c r="H26" s="54">
        <f t="shared" si="1"/>
        <v>700</v>
      </c>
      <c r="I26" s="52"/>
      <c r="J26" s="52"/>
      <c r="K26" s="177">
        <v>100</v>
      </c>
      <c r="L26" s="54">
        <f t="shared" ref="L26:L28" si="4">K26*C26</f>
        <v>700</v>
      </c>
      <c r="M26" s="52"/>
      <c r="N26" s="52"/>
      <c r="O26" s="209">
        <f t="shared" si="0"/>
        <v>0</v>
      </c>
    </row>
    <row r="27" spans="1:15" ht="14.45" customHeight="1" x14ac:dyDescent="0.25">
      <c r="A27" s="50">
        <v>16</v>
      </c>
      <c r="B27" s="83" t="s">
        <v>1194</v>
      </c>
      <c r="C27" s="233">
        <v>250</v>
      </c>
      <c r="D27" s="85">
        <v>10</v>
      </c>
      <c r="E27" s="85" t="s">
        <v>482</v>
      </c>
      <c r="F27" s="233">
        <v>2500</v>
      </c>
      <c r="G27" s="177">
        <v>5</v>
      </c>
      <c r="H27" s="54">
        <f t="shared" si="1"/>
        <v>1250</v>
      </c>
      <c r="I27" s="52"/>
      <c r="J27" s="52"/>
      <c r="K27" s="177">
        <v>5</v>
      </c>
      <c r="L27" s="54">
        <f t="shared" si="4"/>
        <v>1250</v>
      </c>
      <c r="M27" s="52"/>
      <c r="N27" s="52"/>
      <c r="O27" s="209">
        <f t="shared" si="0"/>
        <v>0</v>
      </c>
    </row>
    <row r="28" spans="1:15" x14ac:dyDescent="0.25">
      <c r="A28" s="50">
        <v>17</v>
      </c>
      <c r="B28" s="83" t="s">
        <v>1194</v>
      </c>
      <c r="C28" s="233">
        <v>515</v>
      </c>
      <c r="D28" s="85">
        <v>10</v>
      </c>
      <c r="E28" s="85" t="s">
        <v>482</v>
      </c>
      <c r="F28" s="233">
        <v>5150</v>
      </c>
      <c r="G28" s="177">
        <v>5</v>
      </c>
      <c r="H28" s="54">
        <f t="shared" si="1"/>
        <v>2575</v>
      </c>
      <c r="I28" s="52"/>
      <c r="J28" s="52"/>
      <c r="K28" s="177">
        <v>5</v>
      </c>
      <c r="L28" s="54">
        <f t="shared" si="4"/>
        <v>2575</v>
      </c>
      <c r="M28" s="52"/>
      <c r="N28" s="52"/>
      <c r="O28" s="209">
        <f t="shared" si="0"/>
        <v>0</v>
      </c>
    </row>
    <row r="29" spans="1:15" x14ac:dyDescent="0.25">
      <c r="A29" s="50">
        <v>18</v>
      </c>
      <c r="B29" s="83" t="s">
        <v>1195</v>
      </c>
      <c r="C29" s="233">
        <v>660</v>
      </c>
      <c r="D29" s="85">
        <v>10</v>
      </c>
      <c r="E29" s="85" t="s">
        <v>80</v>
      </c>
      <c r="F29" s="233">
        <v>6600</v>
      </c>
      <c r="G29" s="179">
        <v>10</v>
      </c>
      <c r="H29" s="54">
        <f t="shared" si="1"/>
        <v>6600</v>
      </c>
      <c r="I29" s="52"/>
      <c r="J29" s="52"/>
      <c r="K29" s="179"/>
      <c r="L29" s="52"/>
      <c r="M29" s="52"/>
      <c r="N29" s="52"/>
      <c r="O29" s="209">
        <f t="shared" si="0"/>
        <v>0</v>
      </c>
    </row>
    <row r="30" spans="1:15" x14ac:dyDescent="0.25">
      <c r="A30" s="50">
        <v>19</v>
      </c>
      <c r="B30" s="83" t="s">
        <v>1196</v>
      </c>
      <c r="C30" s="233">
        <v>155</v>
      </c>
      <c r="D30" s="85">
        <v>4</v>
      </c>
      <c r="E30" s="85" t="s">
        <v>80</v>
      </c>
      <c r="F30" s="233">
        <v>620</v>
      </c>
      <c r="G30" s="179">
        <v>4</v>
      </c>
      <c r="H30" s="54">
        <f t="shared" si="1"/>
        <v>620</v>
      </c>
      <c r="I30" s="52"/>
      <c r="J30" s="52"/>
      <c r="K30" s="179"/>
      <c r="L30" s="52"/>
      <c r="M30" s="52"/>
      <c r="N30" s="52"/>
      <c r="O30" s="209">
        <f t="shared" si="0"/>
        <v>0</v>
      </c>
    </row>
    <row r="31" spans="1:15" x14ac:dyDescent="0.25">
      <c r="A31" s="50">
        <v>20</v>
      </c>
      <c r="B31" s="83" t="s">
        <v>1197</v>
      </c>
      <c r="C31" s="233">
        <v>7</v>
      </c>
      <c r="D31" s="85">
        <v>15</v>
      </c>
      <c r="E31" s="85" t="s">
        <v>80</v>
      </c>
      <c r="F31" s="233">
        <v>105</v>
      </c>
      <c r="G31" s="177">
        <v>15</v>
      </c>
      <c r="H31" s="54">
        <f t="shared" si="1"/>
        <v>105</v>
      </c>
      <c r="I31" s="52"/>
      <c r="J31" s="52"/>
      <c r="K31" s="177"/>
      <c r="L31" s="52"/>
      <c r="M31" s="52"/>
      <c r="N31" s="52"/>
      <c r="O31" s="209">
        <f t="shared" si="0"/>
        <v>0</v>
      </c>
    </row>
    <row r="32" spans="1:15" x14ac:dyDescent="0.25">
      <c r="A32" s="50">
        <v>21</v>
      </c>
      <c r="B32" s="83" t="s">
        <v>1198</v>
      </c>
      <c r="C32" s="233">
        <v>50</v>
      </c>
      <c r="D32" s="85">
        <v>10</v>
      </c>
      <c r="E32" s="85" t="s">
        <v>80</v>
      </c>
      <c r="F32" s="233">
        <v>500</v>
      </c>
      <c r="G32" s="177">
        <v>10</v>
      </c>
      <c r="H32" s="54">
        <f t="shared" si="1"/>
        <v>500</v>
      </c>
      <c r="I32" s="52"/>
      <c r="J32" s="52"/>
      <c r="K32" s="177"/>
      <c r="L32" s="52"/>
      <c r="M32" s="52"/>
      <c r="N32" s="52"/>
      <c r="O32" s="209">
        <f t="shared" si="0"/>
        <v>0</v>
      </c>
    </row>
    <row r="33" spans="1:15" x14ac:dyDescent="0.25">
      <c r="A33" s="50">
        <v>22</v>
      </c>
      <c r="B33" s="83" t="s">
        <v>1199</v>
      </c>
      <c r="C33" s="233">
        <v>1200</v>
      </c>
      <c r="D33" s="85">
        <v>8</v>
      </c>
      <c r="E33" s="85" t="s">
        <v>80</v>
      </c>
      <c r="F33" s="233">
        <v>9600</v>
      </c>
      <c r="G33" s="177">
        <v>8</v>
      </c>
      <c r="H33" s="54">
        <f t="shared" si="1"/>
        <v>9600</v>
      </c>
      <c r="I33" s="52"/>
      <c r="J33" s="52"/>
      <c r="K33" s="177"/>
      <c r="L33" s="52"/>
      <c r="M33" s="52"/>
      <c r="N33" s="52"/>
      <c r="O33" s="209">
        <f t="shared" si="0"/>
        <v>0</v>
      </c>
    </row>
    <row r="34" spans="1:15" x14ac:dyDescent="0.25">
      <c r="A34" s="50">
        <v>23</v>
      </c>
      <c r="B34" s="83" t="s">
        <v>1200</v>
      </c>
      <c r="C34" s="233">
        <v>900</v>
      </c>
      <c r="D34" s="85">
        <v>8</v>
      </c>
      <c r="E34" s="85" t="s">
        <v>1218</v>
      </c>
      <c r="F34" s="233">
        <v>7200</v>
      </c>
      <c r="G34" s="177">
        <v>4</v>
      </c>
      <c r="H34" s="54">
        <f t="shared" si="1"/>
        <v>3600</v>
      </c>
      <c r="I34" s="52"/>
      <c r="J34" s="52"/>
      <c r="K34" s="177">
        <v>4</v>
      </c>
      <c r="L34" s="54">
        <f t="shared" ref="L34:L35" si="5">K34*C34</f>
        <v>3600</v>
      </c>
      <c r="M34" s="52"/>
      <c r="N34" s="52"/>
      <c r="O34" s="209">
        <f t="shared" si="0"/>
        <v>0</v>
      </c>
    </row>
    <row r="35" spans="1:15" x14ac:dyDescent="0.25">
      <c r="A35" s="50">
        <v>24</v>
      </c>
      <c r="B35" s="83" t="s">
        <v>1201</v>
      </c>
      <c r="C35" s="233">
        <v>150</v>
      </c>
      <c r="D35" s="85">
        <v>10</v>
      </c>
      <c r="E35" s="85" t="s">
        <v>80</v>
      </c>
      <c r="F35" s="233">
        <v>1500</v>
      </c>
      <c r="G35" s="177">
        <v>5</v>
      </c>
      <c r="H35" s="54">
        <f t="shared" si="1"/>
        <v>750</v>
      </c>
      <c r="I35" s="52"/>
      <c r="J35" s="52"/>
      <c r="K35" s="177">
        <v>5</v>
      </c>
      <c r="L35" s="54">
        <f t="shared" si="5"/>
        <v>750</v>
      </c>
      <c r="M35" s="52"/>
      <c r="N35" s="52"/>
      <c r="O35" s="209">
        <f t="shared" si="0"/>
        <v>0</v>
      </c>
    </row>
    <row r="36" spans="1:15" x14ac:dyDescent="0.25">
      <c r="A36" s="50">
        <v>25</v>
      </c>
      <c r="B36" s="83" t="s">
        <v>1202</v>
      </c>
      <c r="C36" s="233">
        <v>385</v>
      </c>
      <c r="D36" s="85">
        <v>5</v>
      </c>
      <c r="E36" s="85" t="s">
        <v>482</v>
      </c>
      <c r="F36" s="233">
        <v>1925</v>
      </c>
      <c r="G36" s="177">
        <v>5</v>
      </c>
      <c r="H36" s="54">
        <f t="shared" si="1"/>
        <v>1925</v>
      </c>
      <c r="I36" s="52"/>
      <c r="J36" s="52"/>
      <c r="K36" s="177"/>
      <c r="L36" s="52"/>
      <c r="M36" s="52"/>
      <c r="N36" s="52"/>
      <c r="O36" s="209">
        <f t="shared" si="0"/>
        <v>0</v>
      </c>
    </row>
    <row r="37" spans="1:15" x14ac:dyDescent="0.25">
      <c r="A37" s="50">
        <v>26</v>
      </c>
      <c r="B37" s="83" t="s">
        <v>1203</v>
      </c>
      <c r="C37" s="233">
        <v>39</v>
      </c>
      <c r="D37" s="85">
        <v>12</v>
      </c>
      <c r="E37" s="85" t="s">
        <v>80</v>
      </c>
      <c r="F37" s="233">
        <v>468</v>
      </c>
      <c r="G37" s="177">
        <v>12</v>
      </c>
      <c r="H37" s="54">
        <f t="shared" si="1"/>
        <v>468</v>
      </c>
      <c r="I37" s="52"/>
      <c r="J37" s="52"/>
      <c r="K37" s="177"/>
      <c r="L37" s="52"/>
      <c r="M37" s="52"/>
      <c r="N37" s="52"/>
      <c r="O37" s="209">
        <f t="shared" si="0"/>
        <v>0</v>
      </c>
    </row>
    <row r="38" spans="1:15" x14ac:dyDescent="0.25">
      <c r="A38" s="50">
        <v>27</v>
      </c>
      <c r="B38" s="83" t="s">
        <v>1204</v>
      </c>
      <c r="C38" s="233">
        <v>40</v>
      </c>
      <c r="D38" s="85">
        <v>2</v>
      </c>
      <c r="E38" s="85" t="s">
        <v>770</v>
      </c>
      <c r="F38" s="233">
        <v>80</v>
      </c>
      <c r="G38" s="177">
        <v>2</v>
      </c>
      <c r="H38" s="54">
        <f t="shared" si="1"/>
        <v>80</v>
      </c>
      <c r="I38" s="52"/>
      <c r="J38" s="52"/>
      <c r="K38" s="177"/>
      <c r="L38" s="52"/>
      <c r="M38" s="52"/>
      <c r="N38" s="52"/>
      <c r="O38" s="209">
        <f t="shared" si="0"/>
        <v>0</v>
      </c>
    </row>
    <row r="39" spans="1:15" x14ac:dyDescent="0.25">
      <c r="A39" s="50">
        <v>28</v>
      </c>
      <c r="B39" s="83" t="s">
        <v>1205</v>
      </c>
      <c r="C39" s="233">
        <v>165</v>
      </c>
      <c r="D39" s="85">
        <v>19</v>
      </c>
      <c r="E39" s="85" t="s">
        <v>80</v>
      </c>
      <c r="F39" s="233">
        <v>3135</v>
      </c>
      <c r="G39" s="177">
        <v>19</v>
      </c>
      <c r="H39" s="54">
        <f t="shared" si="1"/>
        <v>3135</v>
      </c>
      <c r="I39" s="52"/>
      <c r="J39" s="52"/>
      <c r="K39" s="177"/>
      <c r="L39" s="52"/>
      <c r="M39" s="52"/>
      <c r="N39" s="52"/>
      <c r="O39" s="209">
        <f t="shared" si="0"/>
        <v>0</v>
      </c>
    </row>
    <row r="40" spans="1:15" x14ac:dyDescent="0.25">
      <c r="A40" s="50">
        <v>29</v>
      </c>
      <c r="B40" s="83" t="s">
        <v>1206</v>
      </c>
      <c r="C40" s="233">
        <v>55</v>
      </c>
      <c r="D40" s="85">
        <v>10</v>
      </c>
      <c r="E40" s="85" t="s">
        <v>80</v>
      </c>
      <c r="F40" s="233">
        <v>550</v>
      </c>
      <c r="G40" s="177">
        <v>5</v>
      </c>
      <c r="H40" s="54">
        <f t="shared" si="1"/>
        <v>275</v>
      </c>
      <c r="I40" s="52"/>
      <c r="J40" s="52"/>
      <c r="K40" s="177">
        <v>5</v>
      </c>
      <c r="L40" s="54">
        <f t="shared" ref="L40:L41" si="6">K40*C40</f>
        <v>275</v>
      </c>
      <c r="M40" s="52"/>
      <c r="N40" s="52"/>
      <c r="O40" s="209">
        <f t="shared" si="0"/>
        <v>0</v>
      </c>
    </row>
    <row r="41" spans="1:15" x14ac:dyDescent="0.25">
      <c r="A41" s="50">
        <v>30</v>
      </c>
      <c r="B41" s="83" t="s">
        <v>1207</v>
      </c>
      <c r="C41" s="233">
        <v>95</v>
      </c>
      <c r="D41" s="85">
        <v>75</v>
      </c>
      <c r="E41" s="85" t="s">
        <v>482</v>
      </c>
      <c r="F41" s="233">
        <v>7125</v>
      </c>
      <c r="G41" s="177">
        <v>65</v>
      </c>
      <c r="H41" s="54">
        <f t="shared" si="1"/>
        <v>6175</v>
      </c>
      <c r="I41" s="52"/>
      <c r="J41" s="52"/>
      <c r="K41" s="177">
        <v>10</v>
      </c>
      <c r="L41" s="54">
        <f t="shared" si="6"/>
        <v>950</v>
      </c>
      <c r="M41" s="52"/>
      <c r="N41" s="52"/>
      <c r="O41" s="209">
        <f t="shared" si="0"/>
        <v>0</v>
      </c>
    </row>
    <row r="42" spans="1:15" x14ac:dyDescent="0.25">
      <c r="A42" s="50">
        <v>31</v>
      </c>
      <c r="B42" s="234" t="s">
        <v>1208</v>
      </c>
      <c r="C42" s="233">
        <v>250</v>
      </c>
      <c r="D42" s="85">
        <v>9</v>
      </c>
      <c r="E42" s="85" t="s">
        <v>80</v>
      </c>
      <c r="F42" s="233">
        <v>2250</v>
      </c>
      <c r="G42" s="177">
        <v>9</v>
      </c>
      <c r="H42" s="54">
        <f t="shared" si="1"/>
        <v>2250</v>
      </c>
      <c r="I42" s="52"/>
      <c r="J42" s="52"/>
      <c r="K42" s="177"/>
      <c r="L42" s="52"/>
      <c r="M42" s="52"/>
      <c r="N42" s="52"/>
      <c r="O42" s="209">
        <f t="shared" si="0"/>
        <v>0</v>
      </c>
    </row>
    <row r="43" spans="1:15" x14ac:dyDescent="0.25">
      <c r="A43" s="50">
        <v>32</v>
      </c>
      <c r="B43" s="83" t="s">
        <v>1209</v>
      </c>
      <c r="C43" s="235">
        <v>450</v>
      </c>
      <c r="D43" s="85">
        <v>4</v>
      </c>
      <c r="E43" s="236" t="s">
        <v>80</v>
      </c>
      <c r="F43" s="233">
        <v>1800</v>
      </c>
      <c r="G43" s="177">
        <v>4</v>
      </c>
      <c r="H43" s="54">
        <f t="shared" si="1"/>
        <v>1800</v>
      </c>
      <c r="I43" s="52"/>
      <c r="J43" s="52"/>
      <c r="K43" s="177"/>
      <c r="L43" s="52"/>
      <c r="M43" s="52"/>
      <c r="N43" s="52"/>
      <c r="O43" s="209">
        <f t="shared" si="0"/>
        <v>0</v>
      </c>
    </row>
    <row r="44" spans="1:15" x14ac:dyDescent="0.25">
      <c r="A44" s="50">
        <v>33</v>
      </c>
      <c r="B44" s="83" t="s">
        <v>1210</v>
      </c>
      <c r="C44" s="237">
        <v>36</v>
      </c>
      <c r="D44" s="85">
        <v>6</v>
      </c>
      <c r="E44" s="236" t="s">
        <v>87</v>
      </c>
      <c r="F44" s="233">
        <v>216</v>
      </c>
      <c r="G44" s="177">
        <v>6</v>
      </c>
      <c r="H44" s="54">
        <f t="shared" si="1"/>
        <v>216</v>
      </c>
      <c r="I44" s="52"/>
      <c r="J44" s="52"/>
      <c r="K44" s="177"/>
      <c r="L44" s="52"/>
      <c r="M44" s="52"/>
      <c r="N44" s="52"/>
      <c r="O44" s="209">
        <f t="shared" si="0"/>
        <v>0</v>
      </c>
    </row>
    <row r="45" spans="1:15" x14ac:dyDescent="0.25">
      <c r="A45" s="50">
        <v>34</v>
      </c>
      <c r="B45" s="83" t="s">
        <v>1211</v>
      </c>
      <c r="C45" s="237">
        <v>25</v>
      </c>
      <c r="D45" s="85">
        <v>19</v>
      </c>
      <c r="E45" s="236" t="s">
        <v>80</v>
      </c>
      <c r="F45" s="233">
        <v>475</v>
      </c>
      <c r="G45" s="177">
        <v>10</v>
      </c>
      <c r="H45" s="54">
        <f t="shared" si="1"/>
        <v>250</v>
      </c>
      <c r="I45" s="52"/>
      <c r="J45" s="52"/>
      <c r="K45" s="177">
        <v>9</v>
      </c>
      <c r="L45" s="54">
        <f t="shared" ref="L45:L46" si="7">K45*C45</f>
        <v>225</v>
      </c>
      <c r="M45" s="52"/>
      <c r="N45" s="52"/>
      <c r="O45" s="209">
        <f t="shared" si="0"/>
        <v>0</v>
      </c>
    </row>
    <row r="46" spans="1:15" x14ac:dyDescent="0.25">
      <c r="A46" s="50">
        <v>35</v>
      </c>
      <c r="B46" s="83" t="s">
        <v>1212</v>
      </c>
      <c r="C46" s="237">
        <v>40</v>
      </c>
      <c r="D46" s="85">
        <v>20</v>
      </c>
      <c r="E46" s="236" t="s">
        <v>80</v>
      </c>
      <c r="F46" s="233">
        <v>800</v>
      </c>
      <c r="G46" s="177">
        <v>10</v>
      </c>
      <c r="H46" s="54">
        <f t="shared" si="1"/>
        <v>400</v>
      </c>
      <c r="I46" s="52"/>
      <c r="J46" s="52"/>
      <c r="K46" s="177">
        <v>10</v>
      </c>
      <c r="L46" s="54">
        <f t="shared" si="7"/>
        <v>400</v>
      </c>
      <c r="M46" s="52"/>
      <c r="N46" s="52"/>
      <c r="O46" s="209">
        <f t="shared" si="0"/>
        <v>0</v>
      </c>
    </row>
    <row r="47" spans="1:15" x14ac:dyDescent="0.25">
      <c r="A47" s="50">
        <v>36</v>
      </c>
      <c r="B47" s="83" t="s">
        <v>1213</v>
      </c>
      <c r="C47" s="237">
        <v>3700</v>
      </c>
      <c r="D47" s="85">
        <v>1</v>
      </c>
      <c r="E47" s="236" t="s">
        <v>1219</v>
      </c>
      <c r="F47" s="233">
        <v>3700</v>
      </c>
      <c r="G47" s="177">
        <v>1</v>
      </c>
      <c r="H47" s="54">
        <f t="shared" si="1"/>
        <v>3700</v>
      </c>
      <c r="I47" s="52"/>
      <c r="J47" s="52"/>
      <c r="K47" s="177"/>
      <c r="L47" s="52"/>
      <c r="M47" s="52"/>
      <c r="N47" s="52"/>
      <c r="O47" s="209">
        <f t="shared" si="0"/>
        <v>0</v>
      </c>
    </row>
    <row r="48" spans="1:15" x14ac:dyDescent="0.25">
      <c r="A48" s="50">
        <v>37</v>
      </c>
      <c r="B48" s="83" t="s">
        <v>1214</v>
      </c>
      <c r="C48" s="237">
        <v>60</v>
      </c>
      <c r="D48" s="85">
        <v>10</v>
      </c>
      <c r="E48" s="236" t="s">
        <v>80</v>
      </c>
      <c r="F48" s="233">
        <v>600</v>
      </c>
      <c r="G48" s="177">
        <v>10</v>
      </c>
      <c r="H48" s="54">
        <f t="shared" si="1"/>
        <v>600</v>
      </c>
      <c r="I48" s="52"/>
      <c r="J48" s="52"/>
      <c r="K48" s="177"/>
      <c r="L48" s="52"/>
      <c r="M48" s="52"/>
      <c r="N48" s="52"/>
      <c r="O48" s="209">
        <f t="shared" si="0"/>
        <v>0</v>
      </c>
    </row>
    <row r="49" spans="1:15" x14ac:dyDescent="0.25">
      <c r="A49" s="50">
        <v>38</v>
      </c>
      <c r="B49" s="83" t="s">
        <v>1215</v>
      </c>
      <c r="C49" s="237">
        <v>2100</v>
      </c>
      <c r="D49" s="85">
        <v>3</v>
      </c>
      <c r="E49" s="236" t="s">
        <v>80</v>
      </c>
      <c r="F49" s="233">
        <v>6300</v>
      </c>
      <c r="G49" s="177">
        <v>3</v>
      </c>
      <c r="H49" s="54">
        <f t="shared" si="1"/>
        <v>6300</v>
      </c>
      <c r="I49" s="52"/>
      <c r="J49" s="52"/>
      <c r="K49" s="52"/>
      <c r="L49" s="52"/>
      <c r="M49" s="52"/>
      <c r="N49" s="52"/>
      <c r="O49" s="209">
        <f t="shared" si="0"/>
        <v>0</v>
      </c>
    </row>
    <row r="50" spans="1:15" x14ac:dyDescent="0.25">
      <c r="A50" s="50">
        <v>39</v>
      </c>
      <c r="B50" s="83" t="s">
        <v>1174</v>
      </c>
      <c r="C50" s="238">
        <v>20</v>
      </c>
      <c r="D50" s="85">
        <v>21</v>
      </c>
      <c r="E50" s="85" t="s">
        <v>80</v>
      </c>
      <c r="F50" s="233">
        <v>420</v>
      </c>
      <c r="G50" s="177">
        <v>21</v>
      </c>
      <c r="H50" s="54">
        <f t="shared" si="1"/>
        <v>420</v>
      </c>
      <c r="I50" s="52"/>
      <c r="J50" s="52"/>
      <c r="K50" s="52"/>
      <c r="L50" s="52"/>
      <c r="M50" s="52"/>
      <c r="N50" s="52"/>
      <c r="O50" s="209">
        <f t="shared" si="0"/>
        <v>0</v>
      </c>
    </row>
    <row r="51" spans="1:15" x14ac:dyDescent="0.25">
      <c r="A51" s="50">
        <v>40</v>
      </c>
      <c r="B51" s="83" t="s">
        <v>1216</v>
      </c>
      <c r="C51" s="239">
        <v>25</v>
      </c>
      <c r="D51" s="85">
        <v>10</v>
      </c>
      <c r="E51" s="85" t="s">
        <v>80</v>
      </c>
      <c r="F51" s="233">
        <v>250</v>
      </c>
      <c r="G51" s="177">
        <v>10</v>
      </c>
      <c r="H51" s="54">
        <f t="shared" si="1"/>
        <v>250</v>
      </c>
      <c r="I51" s="52"/>
      <c r="J51" s="52"/>
      <c r="K51" s="52"/>
      <c r="L51" s="52"/>
      <c r="M51" s="52"/>
      <c r="N51" s="52"/>
      <c r="O51" s="209">
        <f t="shared" si="0"/>
        <v>0</v>
      </c>
    </row>
    <row r="52" spans="1:15" x14ac:dyDescent="0.25">
      <c r="A52" s="50">
        <v>41</v>
      </c>
      <c r="B52" s="234" t="s">
        <v>1217</v>
      </c>
      <c r="C52" s="240">
        <v>2000</v>
      </c>
      <c r="D52" s="50">
        <v>5</v>
      </c>
      <c r="E52" s="241" t="s">
        <v>80</v>
      </c>
      <c r="F52" s="242">
        <v>10000</v>
      </c>
      <c r="G52" s="177"/>
      <c r="H52" s="54">
        <f t="shared" si="1"/>
        <v>0</v>
      </c>
      <c r="I52" s="52"/>
      <c r="J52" s="52"/>
      <c r="K52" s="52"/>
      <c r="L52" s="52"/>
      <c r="M52" s="85">
        <v>5</v>
      </c>
      <c r="N52" s="106">
        <f>M52*C52</f>
        <v>10000</v>
      </c>
      <c r="O52" s="209">
        <f t="shared" si="0"/>
        <v>0</v>
      </c>
    </row>
    <row r="53" spans="1:15" x14ac:dyDescent="0.25">
      <c r="A53" s="50">
        <v>42</v>
      </c>
      <c r="B53" s="83" t="s">
        <v>1220</v>
      </c>
      <c r="C53" s="106">
        <v>75</v>
      </c>
      <c r="D53" s="85">
        <v>2</v>
      </c>
      <c r="E53" s="85" t="s">
        <v>80</v>
      </c>
      <c r="F53" s="172">
        <v>150</v>
      </c>
      <c r="G53" s="177">
        <v>2</v>
      </c>
      <c r="H53" s="54">
        <f t="shared" si="1"/>
        <v>150</v>
      </c>
      <c r="I53" s="52"/>
      <c r="J53" s="52"/>
      <c r="K53" s="52"/>
      <c r="L53" s="52"/>
      <c r="M53" s="52"/>
      <c r="N53" s="52"/>
      <c r="O53" s="209">
        <f t="shared" si="0"/>
        <v>0</v>
      </c>
    </row>
    <row r="54" spans="1:15" x14ac:dyDescent="0.25">
      <c r="A54" s="50">
        <v>43</v>
      </c>
      <c r="B54" s="83" t="s">
        <v>1221</v>
      </c>
      <c r="C54" s="106">
        <v>35</v>
      </c>
      <c r="D54" s="85">
        <v>6</v>
      </c>
      <c r="E54" s="85" t="s">
        <v>87</v>
      </c>
      <c r="F54" s="172">
        <v>210</v>
      </c>
      <c r="G54" s="177">
        <v>4</v>
      </c>
      <c r="H54" s="54">
        <f t="shared" si="1"/>
        <v>140</v>
      </c>
      <c r="I54" s="52"/>
      <c r="J54" s="52"/>
      <c r="K54" s="52">
        <v>2</v>
      </c>
      <c r="L54" s="54">
        <f>K54*C54</f>
        <v>70</v>
      </c>
      <c r="M54" s="52"/>
      <c r="N54" s="52"/>
      <c r="O54" s="209">
        <f t="shared" si="0"/>
        <v>0</v>
      </c>
    </row>
    <row r="55" spans="1:15" x14ac:dyDescent="0.25">
      <c r="A55" s="50">
        <v>44</v>
      </c>
      <c r="B55" s="83" t="s">
        <v>1222</v>
      </c>
      <c r="C55" s="106">
        <v>450</v>
      </c>
      <c r="D55" s="85">
        <v>2</v>
      </c>
      <c r="E55" s="85" t="s">
        <v>80</v>
      </c>
      <c r="F55" s="172">
        <v>900</v>
      </c>
      <c r="G55" s="177">
        <v>2</v>
      </c>
      <c r="H55" s="54">
        <f t="shared" si="1"/>
        <v>900</v>
      </c>
      <c r="I55" s="52"/>
      <c r="J55" s="52"/>
      <c r="K55" s="52"/>
      <c r="L55" s="54"/>
      <c r="M55" s="52"/>
      <c r="N55" s="52"/>
      <c r="O55" s="209">
        <f t="shared" si="0"/>
        <v>0</v>
      </c>
    </row>
    <row r="56" spans="1:15" x14ac:dyDescent="0.25">
      <c r="A56" s="50">
        <v>45</v>
      </c>
      <c r="B56" s="83" t="s">
        <v>1223</v>
      </c>
      <c r="C56" s="106">
        <v>52</v>
      </c>
      <c r="D56" s="85">
        <v>10</v>
      </c>
      <c r="E56" s="85" t="s">
        <v>87</v>
      </c>
      <c r="F56" s="172">
        <v>520</v>
      </c>
      <c r="G56" s="177">
        <v>5</v>
      </c>
      <c r="H56" s="54">
        <f t="shared" si="1"/>
        <v>260</v>
      </c>
      <c r="I56" s="52"/>
      <c r="J56" s="52"/>
      <c r="K56" s="177">
        <v>5</v>
      </c>
      <c r="L56" s="54">
        <f t="shared" ref="L56" si="8">K56*C56</f>
        <v>260</v>
      </c>
      <c r="M56" s="52"/>
      <c r="N56" s="52"/>
      <c r="O56" s="209">
        <f t="shared" si="0"/>
        <v>0</v>
      </c>
    </row>
    <row r="57" spans="1:15" x14ac:dyDescent="0.25">
      <c r="A57" s="50">
        <v>46</v>
      </c>
      <c r="B57" s="83" t="s">
        <v>1224</v>
      </c>
      <c r="C57" s="106">
        <v>50</v>
      </c>
      <c r="D57" s="85">
        <v>10</v>
      </c>
      <c r="E57" s="85" t="s">
        <v>80</v>
      </c>
      <c r="F57" s="172">
        <v>500</v>
      </c>
      <c r="G57" s="177">
        <v>5</v>
      </c>
      <c r="H57" s="54">
        <f t="shared" si="1"/>
        <v>250</v>
      </c>
      <c r="I57" s="52"/>
      <c r="J57" s="52"/>
      <c r="K57" s="177">
        <v>5</v>
      </c>
      <c r="L57" s="54">
        <f t="shared" ref="L57:L58" si="9">K57*C57</f>
        <v>250</v>
      </c>
      <c r="M57" s="52"/>
      <c r="N57" s="52"/>
      <c r="O57" s="209">
        <f t="shared" si="0"/>
        <v>0</v>
      </c>
    </row>
    <row r="58" spans="1:15" x14ac:dyDescent="0.25">
      <c r="A58" s="50">
        <v>47</v>
      </c>
      <c r="B58" s="83" t="s">
        <v>1225</v>
      </c>
      <c r="C58" s="106">
        <v>50</v>
      </c>
      <c r="D58" s="85">
        <v>4</v>
      </c>
      <c r="E58" s="85" t="s">
        <v>87</v>
      </c>
      <c r="F58" s="172">
        <v>200</v>
      </c>
      <c r="G58" s="177">
        <v>2</v>
      </c>
      <c r="H58" s="54">
        <f t="shared" si="1"/>
        <v>100</v>
      </c>
      <c r="I58" s="52"/>
      <c r="J58" s="52"/>
      <c r="K58" s="177">
        <v>2</v>
      </c>
      <c r="L58" s="54">
        <f t="shared" si="9"/>
        <v>100</v>
      </c>
      <c r="M58" s="52"/>
      <c r="N58" s="52"/>
      <c r="O58" s="209">
        <f t="shared" si="0"/>
        <v>0</v>
      </c>
    </row>
    <row r="59" spans="1:15" x14ac:dyDescent="0.25">
      <c r="A59" s="50">
        <v>48</v>
      </c>
      <c r="B59" s="83" t="s">
        <v>273</v>
      </c>
      <c r="C59" s="106">
        <v>400</v>
      </c>
      <c r="D59" s="85">
        <v>2</v>
      </c>
      <c r="E59" s="85" t="s">
        <v>80</v>
      </c>
      <c r="F59" s="172">
        <v>800</v>
      </c>
      <c r="G59" s="177">
        <v>2</v>
      </c>
      <c r="H59" s="54">
        <f t="shared" si="1"/>
        <v>800</v>
      </c>
      <c r="I59" s="52"/>
      <c r="J59" s="52"/>
      <c r="K59" s="177"/>
      <c r="L59" s="54"/>
      <c r="M59" s="52"/>
      <c r="N59" s="52"/>
      <c r="O59" s="209">
        <f t="shared" si="0"/>
        <v>0</v>
      </c>
    </row>
    <row r="60" spans="1:15" x14ac:dyDescent="0.25">
      <c r="A60" s="50">
        <v>49</v>
      </c>
      <c r="B60" s="83" t="s">
        <v>1226</v>
      </c>
      <c r="C60" s="106">
        <v>50</v>
      </c>
      <c r="D60" s="85">
        <v>6</v>
      </c>
      <c r="E60" s="85" t="s">
        <v>80</v>
      </c>
      <c r="F60" s="172">
        <v>300</v>
      </c>
      <c r="G60" s="177">
        <v>4</v>
      </c>
      <c r="H60" s="54">
        <f t="shared" si="1"/>
        <v>200</v>
      </c>
      <c r="I60" s="52"/>
      <c r="J60" s="52"/>
      <c r="K60" s="177">
        <v>2</v>
      </c>
      <c r="L60" s="54">
        <f t="shared" ref="L60:L62" si="10">K60*C60</f>
        <v>100</v>
      </c>
      <c r="M60" s="52"/>
      <c r="N60" s="52"/>
      <c r="O60" s="209">
        <f t="shared" si="0"/>
        <v>0</v>
      </c>
    </row>
    <row r="61" spans="1:15" x14ac:dyDescent="0.25">
      <c r="A61" s="50">
        <v>50</v>
      </c>
      <c r="B61" s="83" t="s">
        <v>1227</v>
      </c>
      <c r="C61" s="106">
        <v>75</v>
      </c>
      <c r="D61" s="85">
        <v>6</v>
      </c>
      <c r="E61" s="85" t="s">
        <v>80</v>
      </c>
      <c r="F61" s="172">
        <v>450</v>
      </c>
      <c r="G61" s="177">
        <v>3</v>
      </c>
      <c r="H61" s="54">
        <f t="shared" si="1"/>
        <v>225</v>
      </c>
      <c r="I61" s="52"/>
      <c r="J61" s="52"/>
      <c r="K61" s="177">
        <v>3</v>
      </c>
      <c r="L61" s="54">
        <f t="shared" si="10"/>
        <v>225</v>
      </c>
      <c r="M61" s="52"/>
      <c r="N61" s="52"/>
      <c r="O61" s="209">
        <f t="shared" si="0"/>
        <v>0</v>
      </c>
    </row>
    <row r="62" spans="1:15" x14ac:dyDescent="0.25">
      <c r="A62" s="50">
        <v>51</v>
      </c>
      <c r="B62" s="83" t="s">
        <v>1228</v>
      </c>
      <c r="C62" s="106">
        <v>250</v>
      </c>
      <c r="D62" s="85">
        <v>15</v>
      </c>
      <c r="E62" s="85" t="s">
        <v>481</v>
      </c>
      <c r="F62" s="172">
        <v>3750</v>
      </c>
      <c r="G62" s="177">
        <v>10</v>
      </c>
      <c r="H62" s="54">
        <f t="shared" si="1"/>
        <v>2500</v>
      </c>
      <c r="I62" s="52"/>
      <c r="J62" s="52"/>
      <c r="K62" s="177">
        <v>5</v>
      </c>
      <c r="L62" s="54">
        <f t="shared" si="10"/>
        <v>1250</v>
      </c>
      <c r="M62" s="52"/>
      <c r="N62" s="52"/>
      <c r="O62" s="209">
        <f t="shared" si="0"/>
        <v>0</v>
      </c>
    </row>
    <row r="63" spans="1:15" x14ac:dyDescent="0.25">
      <c r="A63" s="50">
        <v>52</v>
      </c>
      <c r="B63" s="83" t="s">
        <v>1229</v>
      </c>
      <c r="C63" s="106">
        <v>450</v>
      </c>
      <c r="D63" s="85">
        <v>10</v>
      </c>
      <c r="E63" s="85" t="s">
        <v>482</v>
      </c>
      <c r="F63" s="172">
        <v>4500</v>
      </c>
      <c r="G63" s="177">
        <v>10</v>
      </c>
      <c r="H63" s="54">
        <f t="shared" si="1"/>
        <v>4500</v>
      </c>
      <c r="I63" s="52"/>
      <c r="J63" s="52"/>
      <c r="K63" s="177"/>
      <c r="L63" s="54"/>
      <c r="M63" s="52"/>
      <c r="N63" s="52"/>
      <c r="O63" s="209">
        <f t="shared" si="0"/>
        <v>0</v>
      </c>
    </row>
    <row r="64" spans="1:15" x14ac:dyDescent="0.25">
      <c r="A64" s="50">
        <v>53</v>
      </c>
      <c r="B64" s="83" t="s">
        <v>1230</v>
      </c>
      <c r="C64" s="106">
        <v>55</v>
      </c>
      <c r="D64" s="85">
        <v>20</v>
      </c>
      <c r="E64" s="85" t="s">
        <v>80</v>
      </c>
      <c r="F64" s="172">
        <v>1100</v>
      </c>
      <c r="G64" s="177">
        <v>10</v>
      </c>
      <c r="H64" s="54">
        <f t="shared" si="1"/>
        <v>550</v>
      </c>
      <c r="I64" s="52"/>
      <c r="J64" s="52"/>
      <c r="K64" s="177">
        <v>10</v>
      </c>
      <c r="L64" s="54">
        <f>K64*C64</f>
        <v>550</v>
      </c>
      <c r="M64" s="52"/>
      <c r="N64" s="52"/>
      <c r="O64" s="209">
        <f t="shared" si="0"/>
        <v>0</v>
      </c>
    </row>
    <row r="65" spans="1:15" x14ac:dyDescent="0.25">
      <c r="A65" s="50">
        <v>54</v>
      </c>
      <c r="B65" s="83" t="s">
        <v>1231</v>
      </c>
      <c r="C65" s="106">
        <v>25</v>
      </c>
      <c r="D65" s="85">
        <v>10</v>
      </c>
      <c r="E65" s="85" t="s">
        <v>80</v>
      </c>
      <c r="F65" s="172">
        <v>250</v>
      </c>
      <c r="G65" s="177">
        <v>10</v>
      </c>
      <c r="H65" s="54">
        <f t="shared" si="1"/>
        <v>250</v>
      </c>
      <c r="I65" s="52"/>
      <c r="J65" s="52"/>
      <c r="K65" s="177"/>
      <c r="L65" s="54"/>
      <c r="M65" s="52"/>
      <c r="N65" s="52"/>
      <c r="O65" s="209">
        <f t="shared" si="0"/>
        <v>0</v>
      </c>
    </row>
    <row r="66" spans="1:15" x14ac:dyDescent="0.25">
      <c r="A66" s="50">
        <v>55</v>
      </c>
      <c r="B66" s="83" t="s">
        <v>1232</v>
      </c>
      <c r="C66" s="106">
        <v>125</v>
      </c>
      <c r="D66" s="85">
        <v>15</v>
      </c>
      <c r="E66" s="85" t="s">
        <v>80</v>
      </c>
      <c r="F66" s="172">
        <v>1875</v>
      </c>
      <c r="G66" s="177">
        <v>10</v>
      </c>
      <c r="H66" s="54">
        <f t="shared" si="1"/>
        <v>1250</v>
      </c>
      <c r="I66" s="52"/>
      <c r="J66" s="52"/>
      <c r="K66" s="177">
        <v>5</v>
      </c>
      <c r="L66" s="54">
        <f t="shared" ref="L66" si="11">K66*C66</f>
        <v>625</v>
      </c>
      <c r="M66" s="52"/>
      <c r="N66" s="52"/>
      <c r="O66" s="209">
        <f t="shared" si="0"/>
        <v>0</v>
      </c>
    </row>
    <row r="67" spans="1:15" x14ac:dyDescent="0.25">
      <c r="A67" s="50">
        <v>56</v>
      </c>
      <c r="B67" s="83" t="s">
        <v>1233</v>
      </c>
      <c r="C67" s="106">
        <v>125</v>
      </c>
      <c r="D67" s="85">
        <v>15</v>
      </c>
      <c r="E67" s="85" t="s">
        <v>80</v>
      </c>
      <c r="F67" s="172">
        <v>1875</v>
      </c>
      <c r="G67" s="177">
        <v>10</v>
      </c>
      <c r="H67" s="54">
        <f t="shared" si="1"/>
        <v>1250</v>
      </c>
      <c r="I67" s="52"/>
      <c r="J67" s="52"/>
      <c r="K67" s="177">
        <v>5</v>
      </c>
      <c r="L67" s="54">
        <f t="shared" ref="L67" si="12">K67*C67</f>
        <v>625</v>
      </c>
      <c r="M67" s="52"/>
      <c r="N67" s="52"/>
      <c r="O67" s="209">
        <f t="shared" si="0"/>
        <v>0</v>
      </c>
    </row>
    <row r="68" spans="1:15" x14ac:dyDescent="0.25">
      <c r="A68" s="50">
        <v>57</v>
      </c>
      <c r="B68" s="83" t="s">
        <v>1234</v>
      </c>
      <c r="C68" s="106">
        <v>800</v>
      </c>
      <c r="D68" s="85">
        <v>4</v>
      </c>
      <c r="E68" s="85" t="s">
        <v>80</v>
      </c>
      <c r="F68" s="172">
        <v>3200</v>
      </c>
      <c r="G68" s="177">
        <v>4</v>
      </c>
      <c r="H68" s="54">
        <f t="shared" si="1"/>
        <v>3200</v>
      </c>
      <c r="I68" s="52"/>
      <c r="J68" s="52"/>
      <c r="K68" s="177"/>
      <c r="L68" s="54"/>
      <c r="M68" s="52"/>
      <c r="N68" s="52"/>
      <c r="O68" s="209">
        <f t="shared" si="0"/>
        <v>0</v>
      </c>
    </row>
    <row r="69" spans="1:15" x14ac:dyDescent="0.25">
      <c r="A69" s="50">
        <v>58</v>
      </c>
      <c r="B69" s="83" t="s">
        <v>1235</v>
      </c>
      <c r="C69" s="106">
        <v>120</v>
      </c>
      <c r="D69" s="85">
        <v>20</v>
      </c>
      <c r="E69" s="85" t="s">
        <v>80</v>
      </c>
      <c r="F69" s="172">
        <v>2400</v>
      </c>
      <c r="G69" s="177">
        <v>10</v>
      </c>
      <c r="H69" s="54">
        <f t="shared" si="1"/>
        <v>1200</v>
      </c>
      <c r="I69" s="52"/>
      <c r="J69" s="52"/>
      <c r="K69" s="177">
        <v>10</v>
      </c>
      <c r="L69" s="54">
        <f t="shared" ref="L69" si="13">K69*C69</f>
        <v>1200</v>
      </c>
      <c r="M69" s="52"/>
      <c r="N69" s="52"/>
      <c r="O69" s="209">
        <f t="shared" si="0"/>
        <v>0</v>
      </c>
    </row>
    <row r="70" spans="1:15" x14ac:dyDescent="0.25">
      <c r="A70" s="50">
        <v>59</v>
      </c>
      <c r="B70" s="83" t="s">
        <v>150</v>
      </c>
      <c r="C70" s="106">
        <v>75</v>
      </c>
      <c r="D70" s="85">
        <v>15</v>
      </c>
      <c r="E70" s="85" t="s">
        <v>80</v>
      </c>
      <c r="F70" s="172">
        <v>1125</v>
      </c>
      <c r="G70" s="177">
        <v>10</v>
      </c>
      <c r="H70" s="54">
        <f t="shared" si="1"/>
        <v>750</v>
      </c>
      <c r="I70" s="52"/>
      <c r="J70" s="52"/>
      <c r="K70" s="177">
        <v>5</v>
      </c>
      <c r="L70" s="54">
        <f t="shared" ref="L70:L71" si="14">K70*C70</f>
        <v>375</v>
      </c>
      <c r="M70" s="52"/>
      <c r="N70" s="52"/>
      <c r="O70" s="209">
        <f t="shared" si="0"/>
        <v>0</v>
      </c>
    </row>
    <row r="71" spans="1:15" x14ac:dyDescent="0.25">
      <c r="A71" s="50">
        <v>60</v>
      </c>
      <c r="B71" s="83" t="s">
        <v>1236</v>
      </c>
      <c r="C71" s="106">
        <v>50</v>
      </c>
      <c r="D71" s="85">
        <v>20</v>
      </c>
      <c r="E71" s="85" t="s">
        <v>80</v>
      </c>
      <c r="F71" s="172">
        <v>1000</v>
      </c>
      <c r="G71" s="177">
        <v>10</v>
      </c>
      <c r="H71" s="54">
        <f t="shared" si="1"/>
        <v>500</v>
      </c>
      <c r="I71" s="52"/>
      <c r="J71" s="52"/>
      <c r="K71" s="177">
        <v>10</v>
      </c>
      <c r="L71" s="54">
        <f t="shared" si="14"/>
        <v>500</v>
      </c>
      <c r="M71" s="52"/>
      <c r="N71" s="52"/>
      <c r="O71" s="209">
        <f t="shared" si="0"/>
        <v>0</v>
      </c>
    </row>
    <row r="72" spans="1:15" x14ac:dyDescent="0.25">
      <c r="A72" s="50">
        <v>61</v>
      </c>
      <c r="B72" s="83" t="s">
        <v>1237</v>
      </c>
      <c r="C72" s="106">
        <v>150</v>
      </c>
      <c r="D72" s="85">
        <v>5</v>
      </c>
      <c r="E72" s="85" t="s">
        <v>80</v>
      </c>
      <c r="F72" s="172">
        <v>750</v>
      </c>
      <c r="G72" s="177">
        <v>5</v>
      </c>
      <c r="H72" s="54">
        <f t="shared" si="1"/>
        <v>750</v>
      </c>
      <c r="I72" s="52"/>
      <c r="J72" s="52"/>
      <c r="K72" s="177"/>
      <c r="L72" s="54"/>
      <c r="M72" s="52"/>
      <c r="N72" s="52"/>
      <c r="O72" s="209">
        <f t="shared" si="0"/>
        <v>0</v>
      </c>
    </row>
    <row r="73" spans="1:15" x14ac:dyDescent="0.25">
      <c r="A73" s="50">
        <v>62</v>
      </c>
      <c r="B73" s="83" t="s">
        <v>1238</v>
      </c>
      <c r="C73" s="106">
        <v>350</v>
      </c>
      <c r="D73" s="85">
        <v>4</v>
      </c>
      <c r="E73" s="85" t="s">
        <v>483</v>
      </c>
      <c r="F73" s="172">
        <v>1400</v>
      </c>
      <c r="G73" s="177">
        <v>4</v>
      </c>
      <c r="H73" s="54">
        <f t="shared" si="1"/>
        <v>1400</v>
      </c>
      <c r="I73" s="52"/>
      <c r="J73" s="52"/>
      <c r="K73" s="177"/>
      <c r="L73" s="52"/>
      <c r="M73" s="52"/>
      <c r="N73" s="52"/>
      <c r="O73" s="209">
        <f t="shared" si="0"/>
        <v>0</v>
      </c>
    </row>
    <row r="74" spans="1:15" x14ac:dyDescent="0.25">
      <c r="A74" s="50">
        <v>63</v>
      </c>
      <c r="B74" s="83" t="s">
        <v>1239</v>
      </c>
      <c r="C74" s="106">
        <v>75</v>
      </c>
      <c r="D74" s="85">
        <v>2</v>
      </c>
      <c r="E74" s="85" t="s">
        <v>87</v>
      </c>
      <c r="F74" s="172">
        <v>150</v>
      </c>
      <c r="G74" s="177">
        <v>2</v>
      </c>
      <c r="H74" s="54">
        <f t="shared" si="1"/>
        <v>150</v>
      </c>
      <c r="I74" s="52"/>
      <c r="J74" s="52"/>
      <c r="K74" s="177"/>
      <c r="L74" s="52"/>
      <c r="M74" s="52"/>
      <c r="N74" s="52"/>
      <c r="O74" s="209">
        <f t="shared" si="0"/>
        <v>0</v>
      </c>
    </row>
    <row r="75" spans="1:15" x14ac:dyDescent="0.25">
      <c r="A75" s="50">
        <v>64</v>
      </c>
      <c r="B75" s="83" t="s">
        <v>1240</v>
      </c>
      <c r="C75" s="106">
        <v>250</v>
      </c>
      <c r="D75" s="85">
        <v>20</v>
      </c>
      <c r="E75" s="85" t="s">
        <v>89</v>
      </c>
      <c r="F75" s="172">
        <v>5000</v>
      </c>
      <c r="G75" s="177">
        <v>10</v>
      </c>
      <c r="H75" s="54">
        <f t="shared" si="1"/>
        <v>2500</v>
      </c>
      <c r="I75" s="52"/>
      <c r="J75" s="52"/>
      <c r="K75" s="177">
        <v>10</v>
      </c>
      <c r="L75" s="54">
        <f t="shared" ref="L75" si="15">K75*C75</f>
        <v>2500</v>
      </c>
      <c r="M75" s="52"/>
      <c r="N75" s="52"/>
      <c r="O75" s="209">
        <f t="shared" si="0"/>
        <v>0</v>
      </c>
    </row>
    <row r="76" spans="1:15" x14ac:dyDescent="0.25">
      <c r="A76" s="50">
        <v>65</v>
      </c>
      <c r="B76" s="83" t="s">
        <v>1029</v>
      </c>
      <c r="C76" s="106">
        <v>499</v>
      </c>
      <c r="D76" s="85">
        <v>20</v>
      </c>
      <c r="E76" s="85" t="s">
        <v>482</v>
      </c>
      <c r="F76" s="172">
        <v>9980</v>
      </c>
      <c r="G76" s="177">
        <v>10</v>
      </c>
      <c r="H76" s="54">
        <f t="shared" si="1"/>
        <v>4990</v>
      </c>
      <c r="I76" s="52"/>
      <c r="J76" s="52"/>
      <c r="K76" s="177">
        <v>10</v>
      </c>
      <c r="L76" s="54">
        <f t="shared" ref="L76" si="16">K76*C76</f>
        <v>4990</v>
      </c>
      <c r="M76" s="52"/>
      <c r="N76" s="52"/>
      <c r="O76" s="209">
        <f t="shared" si="0"/>
        <v>0</v>
      </c>
    </row>
    <row r="77" spans="1:15" x14ac:dyDescent="0.25">
      <c r="A77" s="50">
        <v>66</v>
      </c>
      <c r="B77" s="83" t="s">
        <v>1241</v>
      </c>
      <c r="C77" s="106">
        <v>280</v>
      </c>
      <c r="D77" s="85">
        <v>3</v>
      </c>
      <c r="E77" s="85" t="s">
        <v>483</v>
      </c>
      <c r="F77" s="172">
        <v>840</v>
      </c>
      <c r="G77" s="177">
        <v>3</v>
      </c>
      <c r="H77" s="54">
        <f t="shared" ref="H77:H88" si="17">G77*C77</f>
        <v>840</v>
      </c>
      <c r="I77" s="52"/>
      <c r="J77" s="52"/>
      <c r="K77" s="177"/>
      <c r="L77" s="54"/>
      <c r="M77" s="52"/>
      <c r="N77" s="52"/>
      <c r="O77" s="209">
        <f t="shared" ref="O77:O88" si="18">(L77+N77+H77)-F77</f>
        <v>0</v>
      </c>
    </row>
    <row r="78" spans="1:15" x14ac:dyDescent="0.25">
      <c r="A78" s="50">
        <v>67</v>
      </c>
      <c r="B78" s="83" t="s">
        <v>1242</v>
      </c>
      <c r="C78" s="106">
        <v>115</v>
      </c>
      <c r="D78" s="85">
        <v>20</v>
      </c>
      <c r="E78" s="85" t="s">
        <v>482</v>
      </c>
      <c r="F78" s="172">
        <v>2300</v>
      </c>
      <c r="G78" s="177">
        <v>10</v>
      </c>
      <c r="H78" s="54">
        <f t="shared" si="17"/>
        <v>1150</v>
      </c>
      <c r="I78" s="52"/>
      <c r="J78" s="52"/>
      <c r="K78" s="177">
        <v>10</v>
      </c>
      <c r="L78" s="54">
        <f t="shared" ref="L78" si="19">K78*C78</f>
        <v>1150</v>
      </c>
      <c r="M78" s="52"/>
      <c r="N78" s="52"/>
      <c r="O78" s="209">
        <f t="shared" si="18"/>
        <v>0</v>
      </c>
    </row>
    <row r="79" spans="1:15" x14ac:dyDescent="0.25">
      <c r="A79" s="50">
        <v>68</v>
      </c>
      <c r="B79" s="83" t="s">
        <v>1243</v>
      </c>
      <c r="C79" s="106">
        <v>225</v>
      </c>
      <c r="D79" s="85">
        <v>6</v>
      </c>
      <c r="E79" s="243" t="s">
        <v>483</v>
      </c>
      <c r="F79" s="172">
        <v>1350</v>
      </c>
      <c r="G79" s="177">
        <v>6</v>
      </c>
      <c r="H79" s="54">
        <f t="shared" si="17"/>
        <v>1350</v>
      </c>
      <c r="I79" s="52"/>
      <c r="J79" s="52"/>
      <c r="K79" s="177"/>
      <c r="L79" s="54"/>
      <c r="M79" s="52"/>
      <c r="N79" s="52"/>
      <c r="O79" s="209">
        <f t="shared" si="18"/>
        <v>0</v>
      </c>
    </row>
    <row r="80" spans="1:15" x14ac:dyDescent="0.25">
      <c r="A80" s="50">
        <v>69</v>
      </c>
      <c r="B80" s="83" t="s">
        <v>705</v>
      </c>
      <c r="C80" s="106">
        <v>32</v>
      </c>
      <c r="D80" s="85">
        <v>30</v>
      </c>
      <c r="E80" s="85" t="s">
        <v>485</v>
      </c>
      <c r="F80" s="172">
        <v>960</v>
      </c>
      <c r="G80" s="177">
        <v>15</v>
      </c>
      <c r="H80" s="54">
        <f t="shared" si="17"/>
        <v>480</v>
      </c>
      <c r="I80" s="52"/>
      <c r="J80" s="52"/>
      <c r="K80" s="177">
        <v>15</v>
      </c>
      <c r="L80" s="54">
        <f t="shared" ref="L80:L83" si="20">K80*C80</f>
        <v>480</v>
      </c>
      <c r="M80" s="52"/>
      <c r="N80" s="52"/>
      <c r="O80" s="209">
        <f t="shared" si="18"/>
        <v>0</v>
      </c>
    </row>
    <row r="81" spans="1:15" x14ac:dyDescent="0.25">
      <c r="A81" s="50">
        <v>70</v>
      </c>
      <c r="B81" s="83" t="s">
        <v>1244</v>
      </c>
      <c r="C81" s="106">
        <v>580</v>
      </c>
      <c r="D81" s="85">
        <v>20</v>
      </c>
      <c r="E81" s="85" t="s">
        <v>87</v>
      </c>
      <c r="F81" s="172">
        <v>11600</v>
      </c>
      <c r="G81" s="177">
        <v>10</v>
      </c>
      <c r="H81" s="54">
        <f t="shared" si="17"/>
        <v>5800</v>
      </c>
      <c r="I81" s="52"/>
      <c r="J81" s="52"/>
      <c r="K81" s="177">
        <v>10</v>
      </c>
      <c r="L81" s="54">
        <f t="shared" si="20"/>
        <v>5800</v>
      </c>
      <c r="M81" s="52"/>
      <c r="N81" s="52"/>
      <c r="O81" s="209">
        <f t="shared" si="18"/>
        <v>0</v>
      </c>
    </row>
    <row r="82" spans="1:15" x14ac:dyDescent="0.25">
      <c r="A82" s="50">
        <v>71</v>
      </c>
      <c r="B82" s="83" t="s">
        <v>1245</v>
      </c>
      <c r="C82" s="106">
        <v>190</v>
      </c>
      <c r="D82" s="85">
        <v>50</v>
      </c>
      <c r="E82" s="85" t="s">
        <v>325</v>
      </c>
      <c r="F82" s="172">
        <v>9500</v>
      </c>
      <c r="G82" s="177">
        <v>25</v>
      </c>
      <c r="H82" s="54">
        <f t="shared" si="17"/>
        <v>4750</v>
      </c>
      <c r="I82" s="52"/>
      <c r="J82" s="52"/>
      <c r="K82" s="177">
        <v>25</v>
      </c>
      <c r="L82" s="54">
        <f t="shared" si="20"/>
        <v>4750</v>
      </c>
      <c r="M82" s="52"/>
      <c r="N82" s="52"/>
      <c r="O82" s="209">
        <f t="shared" si="18"/>
        <v>0</v>
      </c>
    </row>
    <row r="83" spans="1:15" x14ac:dyDescent="0.25">
      <c r="A83" s="50">
        <v>72</v>
      </c>
      <c r="B83" s="83" t="s">
        <v>1246</v>
      </c>
      <c r="C83" s="106">
        <v>245</v>
      </c>
      <c r="D83" s="85">
        <v>20</v>
      </c>
      <c r="E83" s="85" t="s">
        <v>483</v>
      </c>
      <c r="F83" s="172">
        <v>4900</v>
      </c>
      <c r="G83" s="177">
        <v>10</v>
      </c>
      <c r="H83" s="54">
        <f t="shared" si="17"/>
        <v>2450</v>
      </c>
      <c r="I83" s="52"/>
      <c r="J83" s="52"/>
      <c r="K83" s="177">
        <v>10</v>
      </c>
      <c r="L83" s="54">
        <f t="shared" si="20"/>
        <v>2450</v>
      </c>
      <c r="M83" s="52"/>
      <c r="N83" s="52"/>
      <c r="O83" s="209">
        <f t="shared" si="18"/>
        <v>0</v>
      </c>
    </row>
    <row r="84" spans="1:15" x14ac:dyDescent="0.25">
      <c r="A84" s="50">
        <v>73</v>
      </c>
      <c r="B84" s="83" t="s">
        <v>1247</v>
      </c>
      <c r="C84" s="106">
        <v>185</v>
      </c>
      <c r="D84" s="85">
        <v>10</v>
      </c>
      <c r="E84" s="85" t="s">
        <v>1252</v>
      </c>
      <c r="F84" s="172">
        <v>1850</v>
      </c>
      <c r="G84" s="177">
        <v>10</v>
      </c>
      <c r="H84" s="54">
        <f t="shared" si="17"/>
        <v>1850</v>
      </c>
      <c r="I84" s="52"/>
      <c r="J84" s="52"/>
      <c r="K84" s="177"/>
      <c r="L84" s="54"/>
      <c r="M84" s="52"/>
      <c r="N84" s="52"/>
      <c r="O84" s="209">
        <f t="shared" si="18"/>
        <v>0</v>
      </c>
    </row>
    <row r="85" spans="1:15" x14ac:dyDescent="0.25">
      <c r="A85" s="50">
        <v>74</v>
      </c>
      <c r="B85" s="83" t="s">
        <v>1248</v>
      </c>
      <c r="C85" s="106">
        <v>90</v>
      </c>
      <c r="D85" s="85">
        <v>100</v>
      </c>
      <c r="E85" s="85" t="s">
        <v>483</v>
      </c>
      <c r="F85" s="172">
        <v>9000</v>
      </c>
      <c r="G85" s="177">
        <v>50</v>
      </c>
      <c r="H85" s="54">
        <f t="shared" si="17"/>
        <v>4500</v>
      </c>
      <c r="I85" s="52"/>
      <c r="J85" s="52"/>
      <c r="K85" s="177">
        <v>50</v>
      </c>
      <c r="L85" s="54">
        <f t="shared" ref="L85" si="21">K85*C85</f>
        <v>4500</v>
      </c>
      <c r="M85" s="52"/>
      <c r="N85" s="52"/>
      <c r="O85" s="209">
        <f t="shared" si="18"/>
        <v>0</v>
      </c>
    </row>
    <row r="86" spans="1:15" x14ac:dyDescent="0.25">
      <c r="A86" s="50">
        <v>75</v>
      </c>
      <c r="B86" s="83" t="s">
        <v>1249</v>
      </c>
      <c r="C86" s="106">
        <v>35</v>
      </c>
      <c r="D86" s="85">
        <v>30</v>
      </c>
      <c r="E86" s="85" t="s">
        <v>87</v>
      </c>
      <c r="F86" s="172">
        <v>1050</v>
      </c>
      <c r="G86" s="177">
        <v>10</v>
      </c>
      <c r="H86" s="54">
        <f t="shared" si="17"/>
        <v>350</v>
      </c>
      <c r="I86" s="52"/>
      <c r="J86" s="52"/>
      <c r="K86" s="177">
        <v>20</v>
      </c>
      <c r="L86" s="54">
        <f t="shared" ref="L86:L89" si="22">K86*C86</f>
        <v>700</v>
      </c>
      <c r="M86" s="52"/>
      <c r="N86" s="52"/>
      <c r="O86" s="209">
        <f t="shared" si="18"/>
        <v>0</v>
      </c>
    </row>
    <row r="87" spans="1:15" x14ac:dyDescent="0.25">
      <c r="A87" s="50">
        <v>76</v>
      </c>
      <c r="B87" s="234" t="s">
        <v>1250</v>
      </c>
      <c r="C87" s="106">
        <v>35</v>
      </c>
      <c r="D87" s="85">
        <v>20</v>
      </c>
      <c r="E87" s="244" t="s">
        <v>1253</v>
      </c>
      <c r="F87" s="172">
        <v>700</v>
      </c>
      <c r="G87" s="177">
        <v>10</v>
      </c>
      <c r="H87" s="54">
        <f t="shared" si="17"/>
        <v>350</v>
      </c>
      <c r="I87" s="52"/>
      <c r="J87" s="52"/>
      <c r="K87" s="177">
        <v>10</v>
      </c>
      <c r="L87" s="54">
        <f t="shared" si="22"/>
        <v>350</v>
      </c>
      <c r="M87" s="52"/>
      <c r="N87" s="52"/>
      <c r="O87" s="209">
        <f t="shared" si="18"/>
        <v>0</v>
      </c>
    </row>
    <row r="88" spans="1:15" x14ac:dyDescent="0.25">
      <c r="A88" s="50">
        <v>77</v>
      </c>
      <c r="B88" s="83" t="s">
        <v>74</v>
      </c>
      <c r="C88" s="106">
        <v>170</v>
      </c>
      <c r="D88" s="85">
        <v>20</v>
      </c>
      <c r="E88" s="85" t="s">
        <v>1254</v>
      </c>
      <c r="F88" s="172">
        <v>3400</v>
      </c>
      <c r="G88" s="177">
        <v>10</v>
      </c>
      <c r="H88" s="54">
        <f t="shared" si="17"/>
        <v>1700</v>
      </c>
      <c r="I88" s="52"/>
      <c r="J88" s="52"/>
      <c r="K88" s="177">
        <v>10</v>
      </c>
      <c r="L88" s="54">
        <f t="shared" si="22"/>
        <v>1700</v>
      </c>
      <c r="M88" s="52"/>
      <c r="N88" s="52"/>
      <c r="O88" s="209">
        <f t="shared" si="18"/>
        <v>0</v>
      </c>
    </row>
    <row r="89" spans="1:15" x14ac:dyDescent="0.25">
      <c r="A89" s="50">
        <v>78</v>
      </c>
      <c r="B89" s="234" t="s">
        <v>1251</v>
      </c>
      <c r="C89" s="106">
        <v>1000</v>
      </c>
      <c r="D89" s="85">
        <v>8</v>
      </c>
      <c r="E89" s="244" t="s">
        <v>80</v>
      </c>
      <c r="F89" s="172">
        <v>8000</v>
      </c>
      <c r="G89" s="177"/>
      <c r="H89" s="52"/>
      <c r="I89" s="52"/>
      <c r="J89" s="52"/>
      <c r="K89" s="177">
        <v>8</v>
      </c>
      <c r="L89" s="54">
        <f t="shared" si="22"/>
        <v>8000</v>
      </c>
      <c r="M89" s="52"/>
      <c r="N89" s="52"/>
      <c r="O89" s="209">
        <f>(L89+N89+H89)-F89</f>
        <v>0</v>
      </c>
    </row>
    <row r="90" spans="1:15" x14ac:dyDescent="0.25">
      <c r="A90" s="50">
        <v>79</v>
      </c>
      <c r="B90" s="234" t="s">
        <v>1261</v>
      </c>
      <c r="C90" s="106"/>
      <c r="D90" s="85"/>
      <c r="E90" s="244"/>
      <c r="F90" s="172">
        <v>75000</v>
      </c>
      <c r="G90" s="177"/>
      <c r="H90" s="106">
        <v>75000</v>
      </c>
      <c r="I90" s="52"/>
      <c r="J90" s="52"/>
      <c r="K90" s="177"/>
      <c r="L90" s="54"/>
      <c r="M90" s="52"/>
      <c r="N90" s="52"/>
      <c r="O90" s="209"/>
    </row>
    <row r="91" spans="1:15" x14ac:dyDescent="0.25">
      <c r="A91" s="50"/>
      <c r="B91" s="245" t="s">
        <v>1255</v>
      </c>
      <c r="C91" s="52"/>
      <c r="D91" s="50">
        <v>3</v>
      </c>
      <c r="E91" s="52" t="s">
        <v>95</v>
      </c>
      <c r="F91" s="172"/>
      <c r="G91" s="177"/>
      <c r="H91" s="52"/>
      <c r="I91" s="52"/>
      <c r="J91" s="52"/>
      <c r="K91" s="177"/>
      <c r="L91" s="52"/>
      <c r="M91" s="52"/>
      <c r="N91" s="52"/>
    </row>
    <row r="92" spans="1:15" x14ac:dyDescent="0.25">
      <c r="A92" s="50"/>
      <c r="B92" s="246" t="s">
        <v>1256</v>
      </c>
      <c r="C92" s="52"/>
      <c r="D92" s="50">
        <v>3</v>
      </c>
      <c r="E92" s="52" t="s">
        <v>95</v>
      </c>
      <c r="F92" s="172"/>
      <c r="G92" s="177"/>
      <c r="H92" s="52"/>
      <c r="I92" s="52"/>
      <c r="J92" s="52"/>
      <c r="K92" s="177"/>
      <c r="L92" s="52"/>
      <c r="M92" s="52"/>
      <c r="N92" s="52"/>
    </row>
    <row r="93" spans="1:15" x14ac:dyDescent="0.25">
      <c r="A93" s="50"/>
      <c r="B93" s="245" t="s">
        <v>1257</v>
      </c>
      <c r="C93" s="52"/>
      <c r="D93" s="50">
        <v>5</v>
      </c>
      <c r="E93" s="52" t="s">
        <v>95</v>
      </c>
      <c r="F93" s="172"/>
      <c r="G93" s="177"/>
      <c r="H93" s="52"/>
      <c r="I93" s="52"/>
      <c r="J93" s="52"/>
      <c r="K93" s="177"/>
      <c r="L93" s="52"/>
      <c r="M93" s="52"/>
      <c r="N93" s="52"/>
    </row>
    <row r="94" spans="1:15" x14ac:dyDescent="0.25">
      <c r="A94" s="50"/>
      <c r="B94" s="245" t="s">
        <v>1258</v>
      </c>
      <c r="C94" s="52"/>
      <c r="D94" s="50">
        <v>6</v>
      </c>
      <c r="E94" s="52" t="s">
        <v>80</v>
      </c>
      <c r="F94" s="172"/>
      <c r="G94" s="177"/>
      <c r="H94" s="52"/>
      <c r="I94" s="52"/>
      <c r="J94" s="52"/>
      <c r="K94" s="177"/>
      <c r="L94" s="52"/>
      <c r="M94" s="52"/>
      <c r="N94" s="52"/>
    </row>
    <row r="95" spans="1:15" x14ac:dyDescent="0.25">
      <c r="A95" s="50"/>
      <c r="B95" s="245" t="s">
        <v>1259</v>
      </c>
      <c r="C95" s="52"/>
      <c r="D95" s="50">
        <v>1</v>
      </c>
      <c r="E95" s="52" t="s">
        <v>298</v>
      </c>
      <c r="F95" s="172"/>
      <c r="G95" s="177"/>
      <c r="H95" s="52"/>
      <c r="I95" s="52"/>
      <c r="J95" s="52"/>
      <c r="K95" s="177"/>
      <c r="L95" s="52"/>
      <c r="M95" s="52"/>
      <c r="N95" s="52"/>
    </row>
    <row r="96" spans="1:15" x14ac:dyDescent="0.25">
      <c r="A96" s="50"/>
      <c r="B96" s="245" t="s">
        <v>1260</v>
      </c>
      <c r="C96" s="52"/>
      <c r="D96" s="50">
        <v>8</v>
      </c>
      <c r="E96" s="52" t="s">
        <v>95</v>
      </c>
      <c r="F96" s="172"/>
      <c r="G96" s="177"/>
      <c r="H96" s="52"/>
      <c r="I96" s="52"/>
      <c r="J96" s="52"/>
      <c r="K96" s="177"/>
      <c r="L96" s="52"/>
      <c r="M96" s="52"/>
      <c r="N96" s="52"/>
    </row>
    <row r="97" spans="1:14" x14ac:dyDescent="0.25">
      <c r="A97" s="50"/>
      <c r="B97" s="173"/>
      <c r="C97" s="52"/>
      <c r="D97" s="174"/>
      <c r="E97" s="52"/>
      <c r="F97" s="172"/>
      <c r="G97" s="177"/>
      <c r="H97" s="52"/>
      <c r="I97" s="52"/>
      <c r="J97" s="52"/>
      <c r="K97" s="177"/>
      <c r="L97" s="52"/>
      <c r="M97" s="52"/>
      <c r="N97" s="52"/>
    </row>
    <row r="98" spans="1:14" x14ac:dyDescent="0.25">
      <c r="A98" s="219" t="s">
        <v>19</v>
      </c>
      <c r="B98" s="52"/>
      <c r="C98" s="52"/>
      <c r="D98" s="50"/>
      <c r="E98" s="52"/>
      <c r="F98" s="54">
        <f>SUM(F12:F97)</f>
        <v>306188</v>
      </c>
      <c r="G98" s="52"/>
      <c r="H98" s="54">
        <f>SUM(H12:H97)</f>
        <v>227254</v>
      </c>
      <c r="I98" s="52"/>
      <c r="J98" s="52"/>
      <c r="K98" s="52"/>
      <c r="L98" s="54">
        <f>SUM(L12:L97)</f>
        <v>68934</v>
      </c>
      <c r="M98" s="52"/>
      <c r="N98" s="54">
        <f>SUM(N12:N97)</f>
        <v>10000</v>
      </c>
    </row>
    <row r="99" spans="1:14" s="8" customFormat="1" x14ac:dyDescent="0.25">
      <c r="A99" s="5"/>
      <c r="B99" s="5"/>
      <c r="C99" s="5"/>
      <c r="D99" s="57"/>
      <c r="E99" s="5"/>
      <c r="F99" s="5"/>
      <c r="G99" s="5"/>
      <c r="H99" s="5"/>
      <c r="I99" s="5"/>
      <c r="J99" s="5"/>
      <c r="K99" s="5"/>
      <c r="L99" s="5"/>
      <c r="M99" s="5"/>
      <c r="N99" s="5"/>
    </row>
    <row r="100" spans="1:14" s="8" customFormat="1" x14ac:dyDescent="0.25">
      <c r="A100" s="20" t="s">
        <v>27</v>
      </c>
      <c r="B100" s="6"/>
      <c r="C100" s="6"/>
      <c r="D100" s="58"/>
      <c r="E100" s="6"/>
      <c r="F100" s="6"/>
      <c r="G100" s="6"/>
      <c r="H100" s="7"/>
      <c r="I100" s="7"/>
      <c r="J100" s="7"/>
      <c r="K100" s="7"/>
      <c r="L100" s="7"/>
    </row>
    <row r="101" spans="1:14" s="8" customFormat="1" ht="14.45" customHeight="1" x14ac:dyDescent="0.25">
      <c r="B101" s="7"/>
      <c r="C101" s="7"/>
      <c r="D101" s="220"/>
      <c r="E101" s="7"/>
      <c r="F101" s="7"/>
      <c r="G101" s="7"/>
      <c r="H101" s="15"/>
      <c r="I101" s="7"/>
      <c r="K101"/>
      <c r="L101"/>
      <c r="M101"/>
    </row>
    <row r="102" spans="1:14" s="8" customFormat="1" ht="14.45" customHeight="1" x14ac:dyDescent="0.25">
      <c r="B102" s="7"/>
      <c r="C102" s="7"/>
      <c r="D102" s="220"/>
      <c r="E102" s="7"/>
      <c r="F102" s="7"/>
      <c r="G102" s="7"/>
      <c r="H102" s="15"/>
      <c r="I102" s="7"/>
      <c r="K102"/>
      <c r="L102"/>
      <c r="M102"/>
    </row>
    <row r="103" spans="1:14" s="8" customFormat="1" ht="14.45" customHeight="1" x14ac:dyDescent="0.25">
      <c r="A103" s="276" t="s">
        <v>1262</v>
      </c>
      <c r="B103" s="276"/>
      <c r="C103" s="276"/>
      <c r="D103" s="220"/>
      <c r="E103" s="7"/>
      <c r="F103" s="7"/>
      <c r="G103" s="7"/>
      <c r="H103" s="15"/>
      <c r="I103" s="7"/>
      <c r="K103"/>
      <c r="L103"/>
      <c r="M103"/>
    </row>
    <row r="104" spans="1:14" s="8" customFormat="1" x14ac:dyDescent="0.25">
      <c r="A104" s="291" t="s">
        <v>1263</v>
      </c>
      <c r="B104" s="291"/>
      <c r="C104" s="291"/>
      <c r="D104" s="220"/>
      <c r="H104" s="7"/>
      <c r="K104"/>
      <c r="L104"/>
      <c r="M104"/>
    </row>
    <row r="105" spans="1:14" s="8" customFormat="1" x14ac:dyDescent="0.25">
      <c r="B105" s="7"/>
      <c r="C105" s="7"/>
      <c r="D105" s="220"/>
      <c r="H105" s="7"/>
      <c r="K105"/>
      <c r="L105"/>
      <c r="M105"/>
    </row>
    <row r="106" spans="1:14" s="8" customFormat="1" x14ac:dyDescent="0.25">
      <c r="D106" s="221"/>
    </row>
  </sheetData>
  <sheetProtection password="C1B6" sheet="1" objects="1" scenarios="1"/>
  <mergeCells count="22">
    <mergeCell ref="A104:C104"/>
    <mergeCell ref="A8:E8"/>
    <mergeCell ref="G8:H8"/>
    <mergeCell ref="I8:J8"/>
    <mergeCell ref="K8:N8"/>
    <mergeCell ref="A9:A11"/>
    <mergeCell ref="B9:B11"/>
    <mergeCell ref="C9:C11"/>
    <mergeCell ref="D9:E10"/>
    <mergeCell ref="F9:F11"/>
    <mergeCell ref="G9:N9"/>
    <mergeCell ref="G10:H10"/>
    <mergeCell ref="I10:J10"/>
    <mergeCell ref="K10:L10"/>
    <mergeCell ref="M10:N10"/>
    <mergeCell ref="A103:C103"/>
    <mergeCell ref="K7:N7"/>
    <mergeCell ref="G3:H3"/>
    <mergeCell ref="G4:H4"/>
    <mergeCell ref="A6:D6"/>
    <mergeCell ref="A7:E7"/>
    <mergeCell ref="F7:J7"/>
  </mergeCells>
  <pageMargins left="0.62992125984251968" right="0.23622047244094491" top="0" bottom="0" header="0.31496062992125984" footer="0.31496062992125984"/>
  <pageSetup paperSize="10000" scale="8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zoomScaleNormal="100" zoomScaleSheetLayoutView="100" workbookViewId="0">
      <selection activeCell="B15" sqref="B15"/>
    </sheetView>
  </sheetViews>
  <sheetFormatPr defaultRowHeight="15" x14ac:dyDescent="0.25"/>
  <cols>
    <col min="1" max="1" width="10.5703125" customWidth="1"/>
    <col min="2" max="2" width="37.7109375" bestFit="1" customWidth="1"/>
    <col min="3" max="3" width="13.5703125" customWidth="1"/>
    <col min="4" max="4" width="7.5703125" style="56" customWidth="1"/>
    <col min="5" max="5" width="8.85546875" customWidth="1"/>
    <col min="6" max="6" width="11.42578125" customWidth="1"/>
    <col min="8" max="8" width="11.85546875" customWidth="1"/>
    <col min="10" max="10" width="11.85546875" customWidth="1"/>
    <col min="11" max="11" width="9.140625" customWidth="1"/>
    <col min="12" max="12" width="11.85546875" customWidth="1"/>
    <col min="14" max="14" width="11.85546875" customWidth="1"/>
  </cols>
  <sheetData>
    <row r="1" spans="1:14" x14ac:dyDescent="0.25">
      <c r="A1" s="16" t="s">
        <v>24</v>
      </c>
      <c r="B1" s="13"/>
      <c r="C1" s="13"/>
    </row>
    <row r="2" spans="1:14" x14ac:dyDescent="0.25">
      <c r="A2" s="16"/>
      <c r="B2" s="13"/>
      <c r="C2" s="13"/>
    </row>
    <row r="3" spans="1:14" x14ac:dyDescent="0.25">
      <c r="G3" s="282" t="s">
        <v>0</v>
      </c>
      <c r="H3" s="282"/>
    </row>
    <row r="4" spans="1:14" x14ac:dyDescent="0.25">
      <c r="G4" s="283" t="s">
        <v>33</v>
      </c>
      <c r="H4" s="283"/>
    </row>
    <row r="6" spans="1:14" ht="14.45" customHeight="1" x14ac:dyDescent="0.25">
      <c r="A6" s="284" t="s">
        <v>552</v>
      </c>
      <c r="B6" s="284"/>
      <c r="C6" s="284"/>
      <c r="D6" s="284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25">
      <c r="A7" s="285" t="s">
        <v>1</v>
      </c>
      <c r="B7" s="285"/>
      <c r="C7" s="285"/>
      <c r="D7" s="285"/>
      <c r="E7" s="285"/>
      <c r="F7" s="277" t="s">
        <v>2</v>
      </c>
      <c r="G7" s="277"/>
      <c r="H7" s="277"/>
      <c r="I7" s="277"/>
      <c r="J7" s="277"/>
      <c r="K7" s="280" t="s">
        <v>26</v>
      </c>
      <c r="L7" s="280"/>
      <c r="M7" s="280"/>
      <c r="N7" s="280"/>
    </row>
    <row r="8" spans="1:14" ht="14.45" x14ac:dyDescent="0.35">
      <c r="A8" s="286" t="s">
        <v>1101</v>
      </c>
      <c r="B8" s="286"/>
      <c r="C8" s="286"/>
      <c r="D8" s="286"/>
      <c r="E8" s="286"/>
      <c r="F8" s="129" t="s">
        <v>3</v>
      </c>
      <c r="G8" s="277" t="s">
        <v>4</v>
      </c>
      <c r="H8" s="277"/>
      <c r="I8" s="277" t="s">
        <v>5</v>
      </c>
      <c r="J8" s="277"/>
      <c r="K8" s="286" t="s">
        <v>6</v>
      </c>
      <c r="L8" s="286"/>
      <c r="M8" s="286"/>
      <c r="N8" s="286"/>
    </row>
    <row r="9" spans="1:14" x14ac:dyDescent="0.25">
      <c r="A9" s="278" t="s">
        <v>7</v>
      </c>
      <c r="B9" s="278" t="s">
        <v>8</v>
      </c>
      <c r="C9" s="278" t="s">
        <v>9</v>
      </c>
      <c r="D9" s="287" t="s">
        <v>10</v>
      </c>
      <c r="E9" s="288"/>
      <c r="F9" s="278" t="s">
        <v>11</v>
      </c>
      <c r="G9" s="277" t="s">
        <v>12</v>
      </c>
      <c r="H9" s="277"/>
      <c r="I9" s="277"/>
      <c r="J9" s="277"/>
      <c r="K9" s="277"/>
      <c r="L9" s="277"/>
      <c r="M9" s="277"/>
      <c r="N9" s="277"/>
    </row>
    <row r="10" spans="1:14" x14ac:dyDescent="0.25">
      <c r="A10" s="278"/>
      <c r="B10" s="278"/>
      <c r="C10" s="278"/>
      <c r="D10" s="289"/>
      <c r="E10" s="290"/>
      <c r="F10" s="278"/>
      <c r="G10" s="278" t="s">
        <v>13</v>
      </c>
      <c r="H10" s="278"/>
      <c r="I10" s="278" t="s">
        <v>14</v>
      </c>
      <c r="J10" s="278"/>
      <c r="K10" s="279" t="s">
        <v>15</v>
      </c>
      <c r="L10" s="279"/>
      <c r="M10" s="277" t="s">
        <v>16</v>
      </c>
      <c r="N10" s="277"/>
    </row>
    <row r="11" spans="1:14" x14ac:dyDescent="0.25">
      <c r="A11" s="294"/>
      <c r="B11" s="294"/>
      <c r="C11" s="294"/>
      <c r="D11" s="149" t="s">
        <v>25</v>
      </c>
      <c r="E11" s="148" t="s">
        <v>8</v>
      </c>
      <c r="F11" s="294"/>
      <c r="G11" s="149" t="s">
        <v>17</v>
      </c>
      <c r="H11" s="148" t="s">
        <v>18</v>
      </c>
      <c r="I11" s="130" t="s">
        <v>17</v>
      </c>
      <c r="J11" s="130" t="s">
        <v>18</v>
      </c>
      <c r="K11" s="130" t="s">
        <v>17</v>
      </c>
      <c r="L11" s="130" t="s">
        <v>18</v>
      </c>
      <c r="M11" s="130" t="s">
        <v>17</v>
      </c>
      <c r="N11" s="130" t="s">
        <v>18</v>
      </c>
    </row>
    <row r="12" spans="1:14" x14ac:dyDescent="0.25">
      <c r="A12" s="50">
        <v>1</v>
      </c>
      <c r="B12" s="52" t="s">
        <v>1073</v>
      </c>
      <c r="C12" s="106">
        <f>F12/D12</f>
        <v>100</v>
      </c>
      <c r="D12" s="50">
        <v>24</v>
      </c>
      <c r="E12" s="52" t="s">
        <v>481</v>
      </c>
      <c r="F12" s="180">
        <v>2400</v>
      </c>
      <c r="G12" s="177"/>
      <c r="H12" s="52"/>
      <c r="I12" s="52"/>
      <c r="J12" s="52"/>
      <c r="K12" s="177"/>
      <c r="L12" s="52"/>
      <c r="M12" s="52"/>
      <c r="N12" s="52"/>
    </row>
    <row r="13" spans="1:14" ht="14.45" customHeight="1" x14ac:dyDescent="0.25">
      <c r="A13" s="50">
        <v>2</v>
      </c>
      <c r="B13" s="52" t="s">
        <v>1074</v>
      </c>
      <c r="C13" s="106">
        <f t="shared" ref="C13:C76" si="0">F13/D13</f>
        <v>50</v>
      </c>
      <c r="D13" s="50">
        <v>100</v>
      </c>
      <c r="E13" s="52" t="s">
        <v>482</v>
      </c>
      <c r="F13" s="180">
        <v>5000</v>
      </c>
      <c r="G13" s="177"/>
      <c r="H13" s="52"/>
      <c r="I13" s="52"/>
      <c r="J13" s="52"/>
      <c r="K13" s="177"/>
      <c r="L13" s="52"/>
      <c r="M13" s="52"/>
      <c r="N13" s="52"/>
    </row>
    <row r="14" spans="1:14" ht="14.45" customHeight="1" x14ac:dyDescent="0.25">
      <c r="A14" s="50">
        <v>3</v>
      </c>
      <c r="B14" s="52" t="s">
        <v>1075</v>
      </c>
      <c r="C14" s="106">
        <f t="shared" si="0"/>
        <v>25</v>
      </c>
      <c r="D14" s="50">
        <v>12</v>
      </c>
      <c r="E14" s="52" t="s">
        <v>1011</v>
      </c>
      <c r="F14" s="180">
        <v>300</v>
      </c>
      <c r="G14" s="177"/>
      <c r="H14" s="52"/>
      <c r="I14" s="52"/>
      <c r="J14" s="52"/>
      <c r="K14" s="177"/>
      <c r="L14" s="52"/>
      <c r="M14" s="52"/>
      <c r="N14" s="52"/>
    </row>
    <row r="15" spans="1:14" ht="14.45" customHeight="1" x14ac:dyDescent="0.25">
      <c r="A15" s="50">
        <v>4</v>
      </c>
      <c r="B15" s="52" t="s">
        <v>1002</v>
      </c>
      <c r="C15" s="106">
        <f t="shared" si="0"/>
        <v>150</v>
      </c>
      <c r="D15" s="50">
        <v>5</v>
      </c>
      <c r="E15" s="181" t="s">
        <v>1012</v>
      </c>
      <c r="F15" s="180">
        <v>750</v>
      </c>
      <c r="G15" s="177"/>
      <c r="H15" s="52"/>
      <c r="I15" s="52"/>
      <c r="J15" s="52"/>
      <c r="K15" s="177"/>
      <c r="L15" s="52"/>
      <c r="M15" s="52"/>
      <c r="N15" s="52"/>
    </row>
    <row r="16" spans="1:14" ht="14.45" customHeight="1" x14ac:dyDescent="0.25">
      <c r="A16" s="50">
        <v>5</v>
      </c>
      <c r="B16" s="52" t="s">
        <v>1076</v>
      </c>
      <c r="C16" s="106">
        <f t="shared" si="0"/>
        <v>200</v>
      </c>
      <c r="D16" s="50">
        <v>2</v>
      </c>
      <c r="E16" s="52" t="s">
        <v>82</v>
      </c>
      <c r="F16" s="180">
        <v>400</v>
      </c>
      <c r="G16" s="177"/>
      <c r="H16" s="52"/>
      <c r="I16" s="52"/>
      <c r="J16" s="52"/>
      <c r="K16" s="177"/>
      <c r="L16" s="52"/>
      <c r="M16" s="52"/>
      <c r="N16" s="52"/>
    </row>
    <row r="17" spans="1:14" ht="14.45" customHeight="1" x14ac:dyDescent="0.25">
      <c r="A17" s="50">
        <v>6</v>
      </c>
      <c r="B17" s="52" t="s">
        <v>1077</v>
      </c>
      <c r="C17" s="106">
        <f t="shared" si="0"/>
        <v>210</v>
      </c>
      <c r="D17" s="50">
        <v>2</v>
      </c>
      <c r="E17" s="52" t="s">
        <v>82</v>
      </c>
      <c r="F17" s="180">
        <v>420</v>
      </c>
      <c r="G17" s="177"/>
      <c r="H17" s="52"/>
      <c r="I17" s="52"/>
      <c r="J17" s="52"/>
      <c r="K17" s="177"/>
      <c r="L17" s="52"/>
      <c r="M17" s="52"/>
      <c r="N17" s="52"/>
    </row>
    <row r="18" spans="1:14" ht="14.45" customHeight="1" x14ac:dyDescent="0.25">
      <c r="A18" s="50">
        <v>7</v>
      </c>
      <c r="B18" s="109" t="s">
        <v>1078</v>
      </c>
      <c r="C18" s="106">
        <f t="shared" si="0"/>
        <v>300</v>
      </c>
      <c r="D18" s="50">
        <v>10</v>
      </c>
      <c r="E18" s="52" t="s">
        <v>1012</v>
      </c>
      <c r="F18" s="180">
        <v>3000</v>
      </c>
      <c r="G18" s="177"/>
      <c r="H18" s="52"/>
      <c r="I18" s="52"/>
      <c r="J18" s="52"/>
      <c r="K18" s="177"/>
      <c r="L18" s="52"/>
      <c r="M18" s="52"/>
      <c r="N18" s="52"/>
    </row>
    <row r="19" spans="1:14" ht="14.45" customHeight="1" x14ac:dyDescent="0.25">
      <c r="A19" s="50">
        <v>8</v>
      </c>
      <c r="B19" s="52" t="s">
        <v>1079</v>
      </c>
      <c r="C19" s="106">
        <f t="shared" si="0"/>
        <v>25</v>
      </c>
      <c r="D19" s="50">
        <v>10</v>
      </c>
      <c r="E19" s="137" t="s">
        <v>1012</v>
      </c>
      <c r="F19" s="180">
        <v>250</v>
      </c>
      <c r="G19" s="177"/>
      <c r="H19" s="52"/>
      <c r="I19" s="52"/>
      <c r="J19" s="52"/>
      <c r="K19" s="177"/>
      <c r="L19" s="52"/>
      <c r="M19" s="52"/>
      <c r="N19" s="52"/>
    </row>
    <row r="20" spans="1:14" ht="14.45" customHeight="1" x14ac:dyDescent="0.25">
      <c r="A20" s="50">
        <v>9</v>
      </c>
      <c r="B20" s="137" t="s">
        <v>1080</v>
      </c>
      <c r="C20" s="106">
        <f t="shared" si="0"/>
        <v>35</v>
      </c>
      <c r="D20" s="50">
        <v>60</v>
      </c>
      <c r="E20" s="137" t="s">
        <v>1012</v>
      </c>
      <c r="F20" s="180">
        <v>2100</v>
      </c>
      <c r="G20" s="177"/>
      <c r="H20" s="52"/>
      <c r="I20" s="52"/>
      <c r="J20" s="52"/>
      <c r="K20" s="177"/>
      <c r="L20" s="52"/>
      <c r="M20" s="52"/>
      <c r="N20" s="52"/>
    </row>
    <row r="21" spans="1:14" ht="14.45" customHeight="1" x14ac:dyDescent="0.25">
      <c r="A21" s="50">
        <v>10</v>
      </c>
      <c r="B21" s="52" t="s">
        <v>1081</v>
      </c>
      <c r="C21" s="106">
        <f t="shared" si="0"/>
        <v>1000</v>
      </c>
      <c r="D21" s="50">
        <v>1</v>
      </c>
      <c r="E21" s="181" t="s">
        <v>1013</v>
      </c>
      <c r="F21" s="180">
        <v>1000</v>
      </c>
      <c r="G21" s="177"/>
      <c r="H21" s="52"/>
      <c r="I21" s="52"/>
      <c r="J21" s="52"/>
      <c r="K21" s="177"/>
      <c r="L21" s="52"/>
      <c r="M21" s="52"/>
      <c r="N21" s="52"/>
    </row>
    <row r="22" spans="1:14" ht="14.45" customHeight="1" x14ac:dyDescent="0.25">
      <c r="A22" s="50">
        <v>11</v>
      </c>
      <c r="B22" s="137" t="s">
        <v>1003</v>
      </c>
      <c r="C22" s="106">
        <f t="shared" si="0"/>
        <v>350</v>
      </c>
      <c r="D22" s="50">
        <v>1</v>
      </c>
      <c r="E22" s="181" t="s">
        <v>1014</v>
      </c>
      <c r="F22" s="180">
        <v>350</v>
      </c>
      <c r="G22" s="177"/>
      <c r="H22" s="52"/>
      <c r="I22" s="52"/>
      <c r="J22" s="52"/>
      <c r="K22" s="177"/>
      <c r="L22" s="52"/>
      <c r="M22" s="52"/>
      <c r="N22" s="52"/>
    </row>
    <row r="23" spans="1:14" ht="14.45" customHeight="1" x14ac:dyDescent="0.25">
      <c r="A23" s="50">
        <v>12</v>
      </c>
      <c r="B23" s="52" t="s">
        <v>1082</v>
      </c>
      <c r="C23" s="106">
        <f t="shared" si="0"/>
        <v>150</v>
      </c>
      <c r="D23" s="50">
        <v>8</v>
      </c>
      <c r="E23" s="137" t="s">
        <v>482</v>
      </c>
      <c r="F23" s="180">
        <v>1200</v>
      </c>
      <c r="G23" s="177"/>
      <c r="H23" s="52"/>
      <c r="I23" s="52"/>
      <c r="J23" s="52"/>
      <c r="K23" s="177"/>
      <c r="L23" s="52"/>
      <c r="M23" s="52"/>
      <c r="N23" s="52"/>
    </row>
    <row r="24" spans="1:14" ht="14.45" customHeight="1" x14ac:dyDescent="0.25">
      <c r="A24" s="50">
        <v>13</v>
      </c>
      <c r="B24" s="52" t="s">
        <v>1083</v>
      </c>
      <c r="C24" s="106">
        <f t="shared" si="0"/>
        <v>55</v>
      </c>
      <c r="D24" s="50">
        <v>2</v>
      </c>
      <c r="E24" s="137" t="s">
        <v>1015</v>
      </c>
      <c r="F24" s="180">
        <v>110</v>
      </c>
      <c r="G24" s="177"/>
      <c r="H24" s="52"/>
      <c r="I24" s="52"/>
      <c r="J24" s="52"/>
      <c r="K24" s="177"/>
      <c r="L24" s="52"/>
      <c r="M24" s="52"/>
      <c r="N24" s="52"/>
    </row>
    <row r="25" spans="1:14" ht="14.45" customHeight="1" x14ac:dyDescent="0.25">
      <c r="A25" s="50">
        <v>14</v>
      </c>
      <c r="B25" s="137" t="s">
        <v>1004</v>
      </c>
      <c r="C25" s="106">
        <f t="shared" si="0"/>
        <v>300</v>
      </c>
      <c r="D25" s="50">
        <v>12</v>
      </c>
      <c r="E25" s="137" t="s">
        <v>482</v>
      </c>
      <c r="F25" s="180">
        <v>3600</v>
      </c>
      <c r="G25" s="177"/>
      <c r="H25" s="52"/>
      <c r="I25" s="52"/>
      <c r="J25" s="52"/>
      <c r="K25" s="177"/>
      <c r="L25" s="52"/>
      <c r="M25" s="52"/>
      <c r="N25" s="52"/>
    </row>
    <row r="26" spans="1:14" ht="14.45" customHeight="1" x14ac:dyDescent="0.25">
      <c r="A26" s="50">
        <v>15</v>
      </c>
      <c r="B26" s="137" t="s">
        <v>1005</v>
      </c>
      <c r="C26" s="106">
        <f t="shared" si="0"/>
        <v>300</v>
      </c>
      <c r="D26" s="50">
        <v>4</v>
      </c>
      <c r="E26" s="137" t="s">
        <v>482</v>
      </c>
      <c r="F26" s="180">
        <v>1200</v>
      </c>
      <c r="G26" s="177"/>
      <c r="H26" s="52"/>
      <c r="I26" s="52"/>
      <c r="J26" s="52"/>
      <c r="K26" s="177"/>
      <c r="L26" s="52"/>
      <c r="M26" s="52"/>
      <c r="N26" s="52"/>
    </row>
    <row r="27" spans="1:14" ht="14.45" customHeight="1" x14ac:dyDescent="0.25">
      <c r="A27" s="50">
        <v>16</v>
      </c>
      <c r="B27" s="137" t="s">
        <v>1006</v>
      </c>
      <c r="C27" s="106">
        <f t="shared" si="0"/>
        <v>300</v>
      </c>
      <c r="D27" s="50">
        <v>4</v>
      </c>
      <c r="E27" s="137" t="s">
        <v>482</v>
      </c>
      <c r="F27" s="180">
        <v>1200</v>
      </c>
      <c r="G27" s="177"/>
      <c r="H27" s="52"/>
      <c r="I27" s="52"/>
      <c r="J27" s="52"/>
      <c r="K27" s="177"/>
      <c r="L27" s="52"/>
      <c r="M27" s="52"/>
      <c r="N27" s="52"/>
    </row>
    <row r="28" spans="1:14" x14ac:dyDescent="0.25">
      <c r="A28" s="50">
        <v>17</v>
      </c>
      <c r="B28" s="137" t="s">
        <v>1007</v>
      </c>
      <c r="C28" s="106">
        <f t="shared" si="0"/>
        <v>300</v>
      </c>
      <c r="D28" s="50">
        <v>4</v>
      </c>
      <c r="E28" s="137" t="s">
        <v>482</v>
      </c>
      <c r="F28" s="180">
        <v>1200</v>
      </c>
      <c r="G28" s="177"/>
      <c r="H28" s="52"/>
      <c r="I28" s="52"/>
      <c r="J28" s="52"/>
      <c r="K28" s="177"/>
      <c r="L28" s="52"/>
      <c r="M28" s="52"/>
      <c r="N28" s="52"/>
    </row>
    <row r="29" spans="1:14" x14ac:dyDescent="0.25">
      <c r="A29" s="50">
        <v>18</v>
      </c>
      <c r="B29" s="137" t="s">
        <v>1008</v>
      </c>
      <c r="C29" s="106">
        <f t="shared" si="0"/>
        <v>20</v>
      </c>
      <c r="D29" s="50">
        <v>5</v>
      </c>
      <c r="E29" s="137" t="s">
        <v>1012</v>
      </c>
      <c r="F29" s="180">
        <v>100</v>
      </c>
      <c r="G29" s="179"/>
      <c r="H29" s="52"/>
      <c r="I29" s="52"/>
      <c r="J29" s="52"/>
      <c r="K29" s="176"/>
      <c r="L29" s="52"/>
      <c r="M29" s="52"/>
      <c r="N29" s="52"/>
    </row>
    <row r="30" spans="1:14" x14ac:dyDescent="0.25">
      <c r="A30" s="50">
        <v>19</v>
      </c>
      <c r="B30" s="137" t="s">
        <v>1009</v>
      </c>
      <c r="C30" s="106">
        <f t="shared" si="0"/>
        <v>15</v>
      </c>
      <c r="D30" s="50">
        <v>5</v>
      </c>
      <c r="E30" s="137" t="s">
        <v>1012</v>
      </c>
      <c r="F30" s="180">
        <v>75</v>
      </c>
      <c r="G30" s="179"/>
      <c r="H30" s="52"/>
      <c r="I30" s="52"/>
      <c r="J30" s="52"/>
      <c r="K30" s="176"/>
      <c r="L30" s="52"/>
      <c r="M30" s="52"/>
      <c r="N30" s="52"/>
    </row>
    <row r="31" spans="1:14" x14ac:dyDescent="0.25">
      <c r="A31" s="50">
        <v>20</v>
      </c>
      <c r="B31" s="137" t="s">
        <v>1010</v>
      </c>
      <c r="C31" s="106">
        <f t="shared" si="0"/>
        <v>15</v>
      </c>
      <c r="D31" s="50">
        <v>5</v>
      </c>
      <c r="E31" s="137" t="s">
        <v>1012</v>
      </c>
      <c r="F31" s="180">
        <v>75</v>
      </c>
      <c r="G31" s="177"/>
      <c r="H31" s="52"/>
      <c r="I31" s="52"/>
      <c r="J31" s="52"/>
      <c r="K31" s="177"/>
      <c r="L31" s="52"/>
      <c r="M31" s="52"/>
      <c r="N31" s="52"/>
    </row>
    <row r="32" spans="1:14" x14ac:dyDescent="0.25">
      <c r="A32" s="50">
        <v>21</v>
      </c>
      <c r="B32" s="137" t="s">
        <v>1084</v>
      </c>
      <c r="C32" s="106">
        <f t="shared" si="0"/>
        <v>150</v>
      </c>
      <c r="D32" s="50">
        <v>10</v>
      </c>
      <c r="E32" s="137" t="s">
        <v>1012</v>
      </c>
      <c r="F32" s="180">
        <v>1500</v>
      </c>
      <c r="G32" s="177"/>
      <c r="H32" s="52"/>
      <c r="I32" s="52"/>
      <c r="J32" s="52"/>
      <c r="K32" s="177"/>
      <c r="L32" s="52"/>
      <c r="M32" s="52"/>
      <c r="N32" s="52"/>
    </row>
    <row r="33" spans="1:14" x14ac:dyDescent="0.25">
      <c r="A33" s="50">
        <v>22</v>
      </c>
      <c r="B33" s="52" t="s">
        <v>1085</v>
      </c>
      <c r="C33" s="106">
        <f t="shared" si="0"/>
        <v>120</v>
      </c>
      <c r="D33" s="50">
        <v>20</v>
      </c>
      <c r="E33" s="137" t="s">
        <v>1012</v>
      </c>
      <c r="F33" s="180">
        <v>2400</v>
      </c>
      <c r="G33" s="177"/>
      <c r="H33" s="52"/>
      <c r="I33" s="52"/>
      <c r="J33" s="52"/>
      <c r="K33" s="177"/>
      <c r="L33" s="52"/>
      <c r="M33" s="52"/>
      <c r="N33" s="52"/>
    </row>
    <row r="34" spans="1:14" x14ac:dyDescent="0.25">
      <c r="A34" s="50">
        <v>23</v>
      </c>
      <c r="B34" s="52" t="s">
        <v>1086</v>
      </c>
      <c r="C34" s="106">
        <f t="shared" si="0"/>
        <v>25</v>
      </c>
      <c r="D34" s="50">
        <v>8</v>
      </c>
      <c r="E34" s="181" t="s">
        <v>82</v>
      </c>
      <c r="F34" s="180">
        <v>200</v>
      </c>
      <c r="G34" s="177"/>
      <c r="H34" s="52"/>
      <c r="I34" s="52"/>
      <c r="J34" s="52"/>
      <c r="K34" s="177"/>
      <c r="L34" s="52"/>
      <c r="M34" s="52"/>
      <c r="N34" s="52"/>
    </row>
    <row r="35" spans="1:14" x14ac:dyDescent="0.25">
      <c r="A35" s="50">
        <v>24</v>
      </c>
      <c r="B35" s="52" t="s">
        <v>1087</v>
      </c>
      <c r="C35" s="106">
        <f t="shared" si="0"/>
        <v>190</v>
      </c>
      <c r="D35" s="50">
        <v>25</v>
      </c>
      <c r="E35" s="182" t="s">
        <v>84</v>
      </c>
      <c r="F35" s="180">
        <v>4750</v>
      </c>
      <c r="G35" s="177"/>
      <c r="H35" s="52"/>
      <c r="I35" s="52"/>
      <c r="J35" s="52"/>
      <c r="K35" s="177"/>
      <c r="L35" s="52"/>
      <c r="M35" s="52"/>
      <c r="N35" s="52"/>
    </row>
    <row r="36" spans="1:14" x14ac:dyDescent="0.25">
      <c r="A36" s="50">
        <v>25</v>
      </c>
      <c r="B36" s="52" t="s">
        <v>1088</v>
      </c>
      <c r="C36" s="106">
        <f t="shared" si="0"/>
        <v>30</v>
      </c>
      <c r="D36" s="50">
        <v>1</v>
      </c>
      <c r="E36" s="137" t="s">
        <v>1016</v>
      </c>
      <c r="F36" s="180">
        <v>30</v>
      </c>
      <c r="G36" s="177"/>
      <c r="H36" s="52"/>
      <c r="I36" s="52"/>
      <c r="J36" s="52"/>
      <c r="K36" s="177"/>
      <c r="L36" s="52"/>
      <c r="M36" s="52"/>
      <c r="N36" s="52"/>
    </row>
    <row r="37" spans="1:14" x14ac:dyDescent="0.25">
      <c r="A37" s="50">
        <v>26</v>
      </c>
      <c r="B37" s="52" t="s">
        <v>1089</v>
      </c>
      <c r="C37" s="106">
        <f t="shared" si="0"/>
        <v>210</v>
      </c>
      <c r="D37" s="50">
        <v>25</v>
      </c>
      <c r="E37" s="182" t="s">
        <v>84</v>
      </c>
      <c r="F37" s="180">
        <v>5250</v>
      </c>
      <c r="G37" s="177"/>
      <c r="H37" s="52"/>
      <c r="I37" s="52"/>
      <c r="J37" s="52"/>
      <c r="K37" s="177"/>
      <c r="L37" s="52"/>
      <c r="M37" s="52"/>
      <c r="N37" s="52"/>
    </row>
    <row r="38" spans="1:14" x14ac:dyDescent="0.25">
      <c r="A38" s="50">
        <v>27</v>
      </c>
      <c r="B38" s="52" t="s">
        <v>1090</v>
      </c>
      <c r="C38" s="106">
        <f t="shared" si="0"/>
        <v>150</v>
      </c>
      <c r="D38" s="50">
        <v>1</v>
      </c>
      <c r="E38" s="137" t="s">
        <v>1017</v>
      </c>
      <c r="F38" s="180">
        <v>150</v>
      </c>
      <c r="G38" s="177"/>
      <c r="H38" s="52"/>
      <c r="I38" s="52"/>
      <c r="J38" s="52"/>
      <c r="K38" s="177"/>
      <c r="L38" s="52"/>
      <c r="M38" s="52"/>
      <c r="N38" s="52"/>
    </row>
    <row r="39" spans="1:14" x14ac:dyDescent="0.25">
      <c r="A39" s="50">
        <v>28</v>
      </c>
      <c r="B39" s="52" t="s">
        <v>1091</v>
      </c>
      <c r="C39" s="106">
        <f t="shared" si="0"/>
        <v>90</v>
      </c>
      <c r="D39" s="50">
        <v>10</v>
      </c>
      <c r="E39" s="137" t="s">
        <v>606</v>
      </c>
      <c r="F39" s="180">
        <v>900</v>
      </c>
      <c r="G39" s="177"/>
      <c r="H39" s="52"/>
      <c r="I39" s="52"/>
      <c r="J39" s="52"/>
      <c r="K39" s="177"/>
      <c r="L39" s="52"/>
      <c r="M39" s="52"/>
      <c r="N39" s="52"/>
    </row>
    <row r="40" spans="1:14" x14ac:dyDescent="0.25">
      <c r="A40" s="50">
        <v>29</v>
      </c>
      <c r="B40" s="52" t="s">
        <v>1092</v>
      </c>
      <c r="C40" s="106">
        <f t="shared" si="0"/>
        <v>120</v>
      </c>
      <c r="D40" s="50">
        <v>10</v>
      </c>
      <c r="E40" s="137" t="s">
        <v>606</v>
      </c>
      <c r="F40" s="180">
        <v>1200</v>
      </c>
      <c r="G40" s="177"/>
      <c r="H40" s="52"/>
      <c r="I40" s="52"/>
      <c r="J40" s="52"/>
      <c r="K40" s="177"/>
      <c r="L40" s="52"/>
      <c r="M40" s="52"/>
      <c r="N40" s="52"/>
    </row>
    <row r="41" spans="1:14" x14ac:dyDescent="0.25">
      <c r="A41" s="50">
        <v>30</v>
      </c>
      <c r="B41" s="52" t="s">
        <v>1093</v>
      </c>
      <c r="C41" s="106">
        <f t="shared" si="0"/>
        <v>120</v>
      </c>
      <c r="D41" s="50">
        <v>2</v>
      </c>
      <c r="E41" s="137" t="s">
        <v>82</v>
      </c>
      <c r="F41" s="180">
        <v>240</v>
      </c>
      <c r="G41" s="177"/>
      <c r="H41" s="52"/>
      <c r="I41" s="52"/>
      <c r="J41" s="52"/>
      <c r="K41" s="177"/>
      <c r="L41" s="52"/>
      <c r="M41" s="52"/>
      <c r="N41" s="52"/>
    </row>
    <row r="42" spans="1:14" x14ac:dyDescent="0.25">
      <c r="A42" s="50">
        <v>31</v>
      </c>
      <c r="B42" s="52" t="s">
        <v>1094</v>
      </c>
      <c r="C42" s="106">
        <f t="shared" si="0"/>
        <v>20</v>
      </c>
      <c r="D42" s="50">
        <v>2</v>
      </c>
      <c r="E42" s="137" t="s">
        <v>1012</v>
      </c>
      <c r="F42" s="180">
        <v>40</v>
      </c>
      <c r="G42" s="177"/>
      <c r="H42" s="52"/>
      <c r="I42" s="52"/>
      <c r="J42" s="52"/>
      <c r="K42" s="177"/>
      <c r="L42" s="52"/>
      <c r="M42" s="52"/>
      <c r="N42" s="52"/>
    </row>
    <row r="43" spans="1:14" x14ac:dyDescent="0.25">
      <c r="A43" s="50">
        <v>32</v>
      </c>
      <c r="B43" s="52" t="s">
        <v>1095</v>
      </c>
      <c r="C43" s="106">
        <f t="shared" si="0"/>
        <v>40</v>
      </c>
      <c r="D43" s="50">
        <v>12</v>
      </c>
      <c r="E43" s="181" t="s">
        <v>1012</v>
      </c>
      <c r="F43" s="180">
        <v>480</v>
      </c>
      <c r="G43" s="177"/>
      <c r="H43" s="52"/>
      <c r="I43" s="52"/>
      <c r="J43" s="52"/>
      <c r="K43" s="177"/>
      <c r="L43" s="52"/>
      <c r="M43" s="52"/>
      <c r="N43" s="52"/>
    </row>
    <row r="44" spans="1:14" x14ac:dyDescent="0.25">
      <c r="A44" s="50">
        <v>33</v>
      </c>
      <c r="B44" s="52" t="s">
        <v>1096</v>
      </c>
      <c r="C44" s="106">
        <f t="shared" si="0"/>
        <v>40</v>
      </c>
      <c r="D44" s="50">
        <v>12</v>
      </c>
      <c r="E44" s="181" t="s">
        <v>1012</v>
      </c>
      <c r="F44" s="180">
        <v>480</v>
      </c>
      <c r="G44" s="177"/>
      <c r="H44" s="52"/>
      <c r="I44" s="52"/>
      <c r="J44" s="52"/>
      <c r="K44" s="177"/>
      <c r="L44" s="52"/>
      <c r="M44" s="52"/>
      <c r="N44" s="52"/>
    </row>
    <row r="45" spans="1:14" x14ac:dyDescent="0.25">
      <c r="A45" s="50">
        <v>34</v>
      </c>
      <c r="B45" s="52" t="s">
        <v>1097</v>
      </c>
      <c r="C45" s="106">
        <f t="shared" si="0"/>
        <v>35</v>
      </c>
      <c r="D45" s="50">
        <v>4</v>
      </c>
      <c r="E45" s="181" t="s">
        <v>1012</v>
      </c>
      <c r="F45" s="180">
        <v>140</v>
      </c>
      <c r="G45" s="177"/>
      <c r="H45" s="52"/>
      <c r="I45" s="52"/>
      <c r="J45" s="52"/>
      <c r="K45" s="177"/>
      <c r="L45" s="52"/>
      <c r="M45" s="52"/>
      <c r="N45" s="52"/>
    </row>
    <row r="46" spans="1:14" x14ac:dyDescent="0.25">
      <c r="A46" s="50">
        <v>35</v>
      </c>
      <c r="B46" s="52" t="s">
        <v>1098</v>
      </c>
      <c r="C46" s="106">
        <f t="shared" si="0"/>
        <v>25</v>
      </c>
      <c r="D46" s="50">
        <v>12</v>
      </c>
      <c r="E46" s="181" t="s">
        <v>82</v>
      </c>
      <c r="F46" s="180">
        <v>300</v>
      </c>
      <c r="G46" s="177"/>
      <c r="H46" s="52"/>
      <c r="I46" s="52"/>
      <c r="J46" s="52"/>
      <c r="K46" s="177"/>
      <c r="L46" s="52"/>
      <c r="M46" s="52"/>
      <c r="N46" s="52"/>
    </row>
    <row r="47" spans="1:14" x14ac:dyDescent="0.25">
      <c r="A47" s="50">
        <v>36</v>
      </c>
      <c r="B47" s="52" t="s">
        <v>1099</v>
      </c>
      <c r="C47" s="106">
        <f t="shared" si="0"/>
        <v>20</v>
      </c>
      <c r="D47" s="50">
        <v>20</v>
      </c>
      <c r="E47" s="181" t="s">
        <v>83</v>
      </c>
      <c r="F47" s="180">
        <v>400</v>
      </c>
      <c r="G47" s="177"/>
      <c r="H47" s="52"/>
      <c r="I47" s="52"/>
      <c r="J47" s="52"/>
      <c r="K47" s="177"/>
      <c r="L47" s="52"/>
      <c r="M47" s="52"/>
      <c r="N47" s="52"/>
    </row>
    <row r="48" spans="1:14" x14ac:dyDescent="0.25">
      <c r="A48" s="50">
        <v>37</v>
      </c>
      <c r="B48" s="181" t="s">
        <v>1018</v>
      </c>
      <c r="C48" s="106">
        <f t="shared" si="0"/>
        <v>20</v>
      </c>
      <c r="D48" s="183">
        <v>8</v>
      </c>
      <c r="E48" s="52" t="s">
        <v>83</v>
      </c>
      <c r="F48" s="172">
        <v>160</v>
      </c>
      <c r="G48" s="177"/>
      <c r="H48" s="52"/>
      <c r="I48" s="52"/>
      <c r="J48" s="52"/>
      <c r="K48" s="177"/>
      <c r="L48" s="52"/>
      <c r="M48" s="52"/>
      <c r="N48" s="52"/>
    </row>
    <row r="49" spans="1:14" x14ac:dyDescent="0.25">
      <c r="A49" s="50">
        <v>38</v>
      </c>
      <c r="B49" s="52" t="s">
        <v>1019</v>
      </c>
      <c r="C49" s="106">
        <f t="shared" si="0"/>
        <v>25</v>
      </c>
      <c r="D49" s="183">
        <v>60</v>
      </c>
      <c r="E49" s="52" t="s">
        <v>1012</v>
      </c>
      <c r="F49" s="172">
        <v>1500</v>
      </c>
      <c r="G49" s="177"/>
      <c r="H49" s="52"/>
      <c r="I49" s="52"/>
      <c r="J49" s="52"/>
      <c r="K49" s="52"/>
      <c r="L49" s="52"/>
      <c r="M49" s="52"/>
      <c r="N49" s="52"/>
    </row>
    <row r="50" spans="1:14" x14ac:dyDescent="0.25">
      <c r="A50" s="50">
        <v>39</v>
      </c>
      <c r="B50" s="137" t="s">
        <v>1020</v>
      </c>
      <c r="C50" s="106">
        <f t="shared" si="0"/>
        <v>350</v>
      </c>
      <c r="D50" s="183">
        <v>4</v>
      </c>
      <c r="E50" s="52" t="s">
        <v>1043</v>
      </c>
      <c r="F50" s="172">
        <v>1400</v>
      </c>
      <c r="G50" s="177"/>
      <c r="H50" s="52"/>
      <c r="I50" s="52"/>
      <c r="J50" s="52"/>
      <c r="K50" s="52"/>
      <c r="L50" s="52"/>
      <c r="M50" s="52"/>
      <c r="N50" s="52"/>
    </row>
    <row r="51" spans="1:14" x14ac:dyDescent="0.25">
      <c r="A51" s="50">
        <v>40</v>
      </c>
      <c r="B51" s="137" t="s">
        <v>1021</v>
      </c>
      <c r="C51" s="106">
        <f t="shared" si="0"/>
        <v>20</v>
      </c>
      <c r="D51" s="183">
        <v>600</v>
      </c>
      <c r="E51" s="52" t="s">
        <v>1044</v>
      </c>
      <c r="F51" s="172">
        <v>12000</v>
      </c>
      <c r="G51" s="177"/>
      <c r="H51" s="52"/>
      <c r="I51" s="52"/>
      <c r="J51" s="52"/>
      <c r="K51" s="52"/>
      <c r="L51" s="52"/>
      <c r="M51" s="52"/>
      <c r="N51" s="52"/>
    </row>
    <row r="52" spans="1:14" x14ac:dyDescent="0.25">
      <c r="A52" s="50">
        <v>41</v>
      </c>
      <c r="B52" s="137" t="s">
        <v>1022</v>
      </c>
      <c r="C52" s="106">
        <f t="shared" si="0"/>
        <v>3500</v>
      </c>
      <c r="D52" s="183">
        <v>2</v>
      </c>
      <c r="E52" s="52" t="s">
        <v>1045</v>
      </c>
      <c r="F52" s="172">
        <v>7000</v>
      </c>
      <c r="G52" s="177"/>
      <c r="H52" s="52"/>
      <c r="I52" s="52"/>
      <c r="J52" s="52"/>
      <c r="K52" s="52"/>
      <c r="L52" s="52"/>
      <c r="M52" s="52"/>
      <c r="N52" s="52"/>
    </row>
    <row r="53" spans="1:14" x14ac:dyDescent="0.25">
      <c r="A53" s="50">
        <v>42</v>
      </c>
      <c r="B53" s="137" t="s">
        <v>1023</v>
      </c>
      <c r="C53" s="106">
        <f t="shared" si="0"/>
        <v>200</v>
      </c>
      <c r="D53" s="183">
        <v>150</v>
      </c>
      <c r="E53" s="52" t="s">
        <v>1046</v>
      </c>
      <c r="F53" s="172">
        <v>30000</v>
      </c>
      <c r="G53" s="177"/>
      <c r="H53" s="52"/>
      <c r="I53" s="52"/>
      <c r="J53" s="52"/>
      <c r="K53" s="52"/>
      <c r="L53" s="52"/>
      <c r="M53" s="52"/>
      <c r="N53" s="52"/>
    </row>
    <row r="54" spans="1:14" x14ac:dyDescent="0.25">
      <c r="A54" s="50">
        <v>43</v>
      </c>
      <c r="B54" s="137" t="s">
        <v>1024</v>
      </c>
      <c r="C54" s="106">
        <f t="shared" si="0"/>
        <v>100</v>
      </c>
      <c r="D54" s="183">
        <v>20</v>
      </c>
      <c r="E54" s="52" t="s">
        <v>1047</v>
      </c>
      <c r="F54" s="172">
        <v>2000</v>
      </c>
      <c r="G54" s="177"/>
      <c r="H54" s="52"/>
      <c r="I54" s="52"/>
      <c r="J54" s="52"/>
      <c r="K54" s="52"/>
      <c r="L54" s="52"/>
      <c r="M54" s="52"/>
      <c r="N54" s="52"/>
    </row>
    <row r="55" spans="1:14" x14ac:dyDescent="0.25">
      <c r="A55" s="50">
        <v>44</v>
      </c>
      <c r="B55" s="137" t="s">
        <v>1025</v>
      </c>
      <c r="C55" s="106">
        <f t="shared" si="0"/>
        <v>100</v>
      </c>
      <c r="D55" s="183">
        <v>20</v>
      </c>
      <c r="E55" s="52" t="s">
        <v>1047</v>
      </c>
      <c r="F55" s="172">
        <v>2000</v>
      </c>
      <c r="G55" s="177"/>
      <c r="H55" s="52"/>
      <c r="I55" s="52"/>
      <c r="J55" s="52"/>
      <c r="K55" s="52"/>
      <c r="L55" s="52"/>
      <c r="M55" s="52"/>
      <c r="N55" s="52"/>
    </row>
    <row r="56" spans="1:14" x14ac:dyDescent="0.25">
      <c r="A56" s="50">
        <v>45</v>
      </c>
      <c r="B56" s="52" t="s">
        <v>1026</v>
      </c>
      <c r="C56" s="106">
        <f t="shared" si="0"/>
        <v>25</v>
      </c>
      <c r="D56" s="183">
        <v>20</v>
      </c>
      <c r="E56" s="52" t="s">
        <v>484</v>
      </c>
      <c r="F56" s="172">
        <v>500</v>
      </c>
      <c r="G56" s="177"/>
      <c r="H56" s="52"/>
      <c r="I56" s="52"/>
      <c r="J56" s="52"/>
      <c r="K56" s="177"/>
      <c r="L56" s="52"/>
      <c r="M56" s="52"/>
      <c r="N56" s="52"/>
    </row>
    <row r="57" spans="1:14" x14ac:dyDescent="0.25">
      <c r="A57" s="50">
        <v>46</v>
      </c>
      <c r="B57" s="137" t="s">
        <v>1027</v>
      </c>
      <c r="C57" s="106">
        <f t="shared" si="0"/>
        <v>100</v>
      </c>
      <c r="D57" s="183">
        <v>150</v>
      </c>
      <c r="E57" s="52" t="s">
        <v>1048</v>
      </c>
      <c r="F57" s="172">
        <v>15000</v>
      </c>
      <c r="G57" s="177"/>
      <c r="H57" s="52"/>
      <c r="I57" s="52"/>
      <c r="J57" s="52"/>
      <c r="K57" s="177"/>
      <c r="L57" s="52"/>
      <c r="M57" s="52"/>
      <c r="N57" s="52"/>
    </row>
    <row r="58" spans="1:14" x14ac:dyDescent="0.25">
      <c r="A58" s="50">
        <v>47</v>
      </c>
      <c r="B58" s="52" t="s">
        <v>436</v>
      </c>
      <c r="C58" s="106">
        <f t="shared" si="0"/>
        <v>35</v>
      </c>
      <c r="D58" s="183">
        <v>12</v>
      </c>
      <c r="E58" s="52" t="s">
        <v>1049</v>
      </c>
      <c r="F58" s="172">
        <v>420</v>
      </c>
      <c r="G58" s="177"/>
      <c r="H58" s="52"/>
      <c r="I58" s="52"/>
      <c r="J58" s="52"/>
      <c r="K58" s="177"/>
      <c r="L58" s="52"/>
      <c r="M58" s="52"/>
      <c r="N58" s="52"/>
    </row>
    <row r="59" spans="1:14" x14ac:dyDescent="0.25">
      <c r="A59" s="50">
        <v>48</v>
      </c>
      <c r="B59" s="52" t="s">
        <v>1028</v>
      </c>
      <c r="C59" s="106">
        <f t="shared" si="0"/>
        <v>200</v>
      </c>
      <c r="D59" s="183">
        <v>8</v>
      </c>
      <c r="E59" s="52" t="s">
        <v>1050</v>
      </c>
      <c r="F59" s="172">
        <v>1600</v>
      </c>
      <c r="G59" s="177"/>
      <c r="H59" s="52"/>
      <c r="I59" s="52"/>
      <c r="J59" s="52"/>
      <c r="K59" s="177"/>
      <c r="L59" s="52"/>
      <c r="M59" s="52"/>
      <c r="N59" s="52"/>
    </row>
    <row r="60" spans="1:14" x14ac:dyDescent="0.25">
      <c r="A60" s="50">
        <v>49</v>
      </c>
      <c r="B60" s="137" t="s">
        <v>1029</v>
      </c>
      <c r="C60" s="106">
        <f t="shared" si="0"/>
        <v>250</v>
      </c>
      <c r="D60" s="183">
        <v>4</v>
      </c>
      <c r="E60" s="52" t="s">
        <v>1050</v>
      </c>
      <c r="F60" s="172">
        <v>1000</v>
      </c>
      <c r="G60" s="177"/>
      <c r="H60" s="52"/>
      <c r="I60" s="52"/>
      <c r="J60" s="52"/>
      <c r="K60" s="177"/>
      <c r="L60" s="52"/>
      <c r="M60" s="52"/>
      <c r="N60" s="52"/>
    </row>
    <row r="61" spans="1:14" x14ac:dyDescent="0.25">
      <c r="A61" s="50">
        <v>50</v>
      </c>
      <c r="B61" s="137" t="s">
        <v>1030</v>
      </c>
      <c r="C61" s="106">
        <f t="shared" si="0"/>
        <v>100</v>
      </c>
      <c r="D61" s="183">
        <v>60</v>
      </c>
      <c r="E61" s="52" t="s">
        <v>1012</v>
      </c>
      <c r="F61" s="172">
        <v>6000</v>
      </c>
      <c r="G61" s="177"/>
      <c r="H61" s="52"/>
      <c r="I61" s="52"/>
      <c r="J61" s="52"/>
      <c r="K61" s="177"/>
      <c r="L61" s="52"/>
      <c r="M61" s="52"/>
      <c r="N61" s="52"/>
    </row>
    <row r="62" spans="1:14" x14ac:dyDescent="0.25">
      <c r="A62" s="50">
        <v>51</v>
      </c>
      <c r="B62" s="137" t="s">
        <v>1031</v>
      </c>
      <c r="C62" s="106">
        <f t="shared" si="0"/>
        <v>500</v>
      </c>
      <c r="D62" s="183">
        <v>4</v>
      </c>
      <c r="E62" s="52" t="s">
        <v>1051</v>
      </c>
      <c r="F62" s="172">
        <v>2000</v>
      </c>
      <c r="G62" s="177"/>
      <c r="H62" s="52"/>
      <c r="I62" s="52"/>
      <c r="J62" s="52"/>
      <c r="K62" s="177"/>
      <c r="L62" s="52"/>
      <c r="M62" s="52"/>
      <c r="N62" s="52"/>
    </row>
    <row r="63" spans="1:14" x14ac:dyDescent="0.25">
      <c r="A63" s="50">
        <v>52</v>
      </c>
      <c r="B63" s="137" t="s">
        <v>1032</v>
      </c>
      <c r="C63" s="106">
        <f t="shared" si="0"/>
        <v>350</v>
      </c>
      <c r="D63" s="183">
        <v>40</v>
      </c>
      <c r="E63" s="52" t="s">
        <v>1051</v>
      </c>
      <c r="F63" s="172">
        <v>14000</v>
      </c>
      <c r="G63" s="177"/>
      <c r="H63" s="52"/>
      <c r="I63" s="52"/>
      <c r="J63" s="52"/>
      <c r="K63" s="177"/>
      <c r="L63" s="52"/>
      <c r="M63" s="52"/>
      <c r="N63" s="52"/>
    </row>
    <row r="64" spans="1:14" x14ac:dyDescent="0.25">
      <c r="A64" s="50">
        <v>53</v>
      </c>
      <c r="B64" s="137" t="s">
        <v>1033</v>
      </c>
      <c r="C64" s="106">
        <f t="shared" si="0"/>
        <v>500</v>
      </c>
      <c r="D64" s="183">
        <v>12</v>
      </c>
      <c r="E64" s="52" t="s">
        <v>1043</v>
      </c>
      <c r="F64" s="172">
        <v>6000</v>
      </c>
      <c r="G64" s="177"/>
      <c r="H64" s="52"/>
      <c r="I64" s="52"/>
      <c r="J64" s="52"/>
      <c r="K64" s="177"/>
      <c r="L64" s="52"/>
      <c r="M64" s="52"/>
      <c r="N64" s="52"/>
    </row>
    <row r="65" spans="1:14" x14ac:dyDescent="0.25">
      <c r="A65" s="50">
        <v>54</v>
      </c>
      <c r="B65" s="137" t="s">
        <v>1034</v>
      </c>
      <c r="C65" s="106">
        <f t="shared" si="0"/>
        <v>120</v>
      </c>
      <c r="D65" s="183">
        <v>40</v>
      </c>
      <c r="E65" s="52" t="s">
        <v>1012</v>
      </c>
      <c r="F65" s="172">
        <v>4800</v>
      </c>
      <c r="G65" s="177"/>
      <c r="H65" s="52"/>
      <c r="I65" s="52"/>
      <c r="J65" s="52"/>
      <c r="K65" s="177"/>
      <c r="L65" s="52"/>
      <c r="M65" s="52"/>
      <c r="N65" s="52"/>
    </row>
    <row r="66" spans="1:14" x14ac:dyDescent="0.25">
      <c r="A66" s="50">
        <v>55</v>
      </c>
      <c r="B66" s="137" t="s">
        <v>1035</v>
      </c>
      <c r="C66" s="106">
        <f t="shared" si="0"/>
        <v>50</v>
      </c>
      <c r="D66" s="183">
        <v>50</v>
      </c>
      <c r="E66" s="52" t="s">
        <v>1052</v>
      </c>
      <c r="F66" s="172">
        <v>2500</v>
      </c>
      <c r="G66" s="177"/>
      <c r="H66" s="52"/>
      <c r="I66" s="52"/>
      <c r="J66" s="52"/>
      <c r="K66" s="177"/>
      <c r="L66" s="52"/>
      <c r="M66" s="52"/>
      <c r="N66" s="52"/>
    </row>
    <row r="67" spans="1:14" x14ac:dyDescent="0.25">
      <c r="A67" s="50">
        <v>56</v>
      </c>
      <c r="B67" s="137" t="s">
        <v>1036</v>
      </c>
      <c r="C67" s="106">
        <f t="shared" si="0"/>
        <v>180</v>
      </c>
      <c r="D67" s="183">
        <v>24</v>
      </c>
      <c r="E67" s="52" t="s">
        <v>482</v>
      </c>
      <c r="F67" s="172">
        <v>4320</v>
      </c>
      <c r="G67" s="177"/>
      <c r="H67" s="52"/>
      <c r="I67" s="52"/>
      <c r="J67" s="52"/>
      <c r="K67" s="177"/>
      <c r="L67" s="52"/>
      <c r="M67" s="52"/>
      <c r="N67" s="52"/>
    </row>
    <row r="68" spans="1:14" x14ac:dyDescent="0.25">
      <c r="A68" s="50">
        <v>57</v>
      </c>
      <c r="B68" s="137" t="s">
        <v>1037</v>
      </c>
      <c r="C68" s="106">
        <f t="shared" si="0"/>
        <v>400</v>
      </c>
      <c r="D68" s="183">
        <v>20</v>
      </c>
      <c r="E68" s="52" t="s">
        <v>1012</v>
      </c>
      <c r="F68" s="172">
        <v>8000</v>
      </c>
      <c r="G68" s="177"/>
      <c r="H68" s="52"/>
      <c r="I68" s="52"/>
      <c r="J68" s="52"/>
      <c r="K68" s="177"/>
      <c r="L68" s="52"/>
      <c r="M68" s="52"/>
      <c r="N68" s="52"/>
    </row>
    <row r="69" spans="1:14" x14ac:dyDescent="0.25">
      <c r="A69" s="50">
        <v>58</v>
      </c>
      <c r="B69" s="137" t="s">
        <v>1038</v>
      </c>
      <c r="C69" s="106">
        <f t="shared" si="0"/>
        <v>350</v>
      </c>
      <c r="D69" s="183">
        <v>30</v>
      </c>
      <c r="E69" s="52" t="s">
        <v>1012</v>
      </c>
      <c r="F69" s="172">
        <v>10500</v>
      </c>
      <c r="G69" s="177"/>
      <c r="H69" s="52"/>
      <c r="I69" s="52"/>
      <c r="J69" s="52"/>
      <c r="K69" s="177"/>
      <c r="L69" s="52"/>
      <c r="M69" s="52"/>
      <c r="N69" s="52"/>
    </row>
    <row r="70" spans="1:14" x14ac:dyDescent="0.25">
      <c r="A70" s="50">
        <v>59</v>
      </c>
      <c r="B70" s="52" t="s">
        <v>1039</v>
      </c>
      <c r="C70" s="106">
        <f t="shared" si="0"/>
        <v>450</v>
      </c>
      <c r="D70" s="183">
        <v>15</v>
      </c>
      <c r="E70" s="52" t="s">
        <v>1012</v>
      </c>
      <c r="F70" s="172">
        <v>6750</v>
      </c>
      <c r="G70" s="177"/>
      <c r="H70" s="52"/>
      <c r="I70" s="52"/>
      <c r="J70" s="52"/>
      <c r="K70" s="177"/>
      <c r="L70" s="52"/>
      <c r="M70" s="52"/>
      <c r="N70" s="52"/>
    </row>
    <row r="71" spans="1:14" x14ac:dyDescent="0.25">
      <c r="A71" s="50">
        <v>60</v>
      </c>
      <c r="B71" s="52" t="s">
        <v>1040</v>
      </c>
      <c r="C71" s="106">
        <f t="shared" si="0"/>
        <v>35</v>
      </c>
      <c r="D71" s="183">
        <v>100</v>
      </c>
      <c r="E71" s="52" t="s">
        <v>1048</v>
      </c>
      <c r="F71" s="172">
        <v>3500</v>
      </c>
      <c r="G71" s="177"/>
      <c r="H71" s="52"/>
      <c r="I71" s="52"/>
      <c r="J71" s="52"/>
      <c r="K71" s="177"/>
      <c r="L71" s="52"/>
      <c r="M71" s="52"/>
      <c r="N71" s="52"/>
    </row>
    <row r="72" spans="1:14" x14ac:dyDescent="0.25">
      <c r="A72" s="50">
        <v>61</v>
      </c>
      <c r="B72" s="52" t="s">
        <v>1041</v>
      </c>
      <c r="C72" s="106">
        <f t="shared" si="0"/>
        <v>1500</v>
      </c>
      <c r="D72" s="183">
        <v>2</v>
      </c>
      <c r="E72" s="52" t="s">
        <v>1012</v>
      </c>
      <c r="F72" s="172">
        <v>3000</v>
      </c>
      <c r="G72" s="177"/>
      <c r="H72" s="52"/>
      <c r="I72" s="52"/>
      <c r="J72" s="52"/>
      <c r="K72" s="177"/>
      <c r="L72" s="52"/>
      <c r="M72" s="52"/>
      <c r="N72" s="52"/>
    </row>
    <row r="73" spans="1:14" x14ac:dyDescent="0.25">
      <c r="A73" s="50">
        <v>62</v>
      </c>
      <c r="B73" s="52" t="s">
        <v>1042</v>
      </c>
      <c r="C73" s="106">
        <f t="shared" si="0"/>
        <v>200</v>
      </c>
      <c r="D73" s="183">
        <v>10</v>
      </c>
      <c r="E73" s="52" t="s">
        <v>1012</v>
      </c>
      <c r="F73" s="172">
        <v>2000</v>
      </c>
      <c r="G73" s="177"/>
      <c r="H73" s="52"/>
      <c r="I73" s="52"/>
      <c r="J73" s="52"/>
      <c r="K73" s="177"/>
      <c r="L73" s="52"/>
      <c r="M73" s="52"/>
      <c r="N73" s="52"/>
    </row>
    <row r="74" spans="1:14" x14ac:dyDescent="0.25">
      <c r="A74" s="50">
        <v>63</v>
      </c>
      <c r="B74" s="52" t="s">
        <v>1053</v>
      </c>
      <c r="C74" s="106">
        <f t="shared" si="0"/>
        <v>200</v>
      </c>
      <c r="D74" s="183">
        <v>6</v>
      </c>
      <c r="E74" s="52" t="s">
        <v>1012</v>
      </c>
      <c r="F74" s="172">
        <v>1200</v>
      </c>
      <c r="G74" s="177"/>
      <c r="H74" s="52"/>
      <c r="I74" s="52"/>
      <c r="J74" s="52"/>
      <c r="K74" s="177"/>
      <c r="L74" s="52"/>
      <c r="M74" s="52"/>
      <c r="N74" s="52"/>
    </row>
    <row r="75" spans="1:14" x14ac:dyDescent="0.25">
      <c r="A75" s="50">
        <v>64</v>
      </c>
      <c r="B75" s="52" t="s">
        <v>1054</v>
      </c>
      <c r="C75" s="106">
        <f t="shared" si="0"/>
        <v>500</v>
      </c>
      <c r="D75" s="183">
        <v>6</v>
      </c>
      <c r="E75" s="52" t="s">
        <v>1012</v>
      </c>
      <c r="F75" s="172">
        <v>3000</v>
      </c>
      <c r="G75" s="177"/>
      <c r="H75" s="52"/>
      <c r="I75" s="52"/>
      <c r="J75" s="52"/>
      <c r="K75" s="177"/>
      <c r="L75" s="52"/>
      <c r="M75" s="52"/>
      <c r="N75" s="52"/>
    </row>
    <row r="76" spans="1:14" x14ac:dyDescent="0.25">
      <c r="A76" s="50">
        <v>65</v>
      </c>
      <c r="B76" s="52" t="s">
        <v>1055</v>
      </c>
      <c r="C76" s="106">
        <f t="shared" si="0"/>
        <v>250</v>
      </c>
      <c r="D76" s="183">
        <v>2</v>
      </c>
      <c r="E76" s="52" t="s">
        <v>1012</v>
      </c>
      <c r="F76" s="172">
        <v>500</v>
      </c>
      <c r="G76" s="177"/>
      <c r="H76" s="52"/>
      <c r="I76" s="52"/>
      <c r="J76" s="52"/>
      <c r="K76" s="177"/>
      <c r="L76" s="52"/>
      <c r="M76" s="52"/>
      <c r="N76" s="52"/>
    </row>
    <row r="77" spans="1:14" x14ac:dyDescent="0.25">
      <c r="A77" s="50">
        <v>66</v>
      </c>
      <c r="B77" s="52" t="s">
        <v>1056</v>
      </c>
      <c r="C77" s="106">
        <f t="shared" ref="C77:C91" si="1">F77/D77</f>
        <v>700</v>
      </c>
      <c r="D77" s="183">
        <v>2</v>
      </c>
      <c r="E77" s="52" t="s">
        <v>1012</v>
      </c>
      <c r="F77" s="172">
        <v>1400</v>
      </c>
      <c r="G77" s="177"/>
      <c r="H77" s="52"/>
      <c r="I77" s="52"/>
      <c r="J77" s="52"/>
      <c r="K77" s="177"/>
      <c r="L77" s="52"/>
      <c r="M77" s="52"/>
      <c r="N77" s="52"/>
    </row>
    <row r="78" spans="1:14" x14ac:dyDescent="0.25">
      <c r="A78" s="50">
        <v>67</v>
      </c>
      <c r="B78" s="52" t="s">
        <v>1057</v>
      </c>
      <c r="C78" s="106">
        <f t="shared" si="1"/>
        <v>650</v>
      </c>
      <c r="D78" s="183">
        <v>2</v>
      </c>
      <c r="E78" s="52" t="s">
        <v>1068</v>
      </c>
      <c r="F78" s="172">
        <v>1300</v>
      </c>
      <c r="G78" s="177"/>
      <c r="H78" s="52"/>
      <c r="I78" s="52"/>
      <c r="J78" s="52"/>
      <c r="K78" s="177"/>
      <c r="L78" s="52"/>
      <c r="M78" s="52"/>
      <c r="N78" s="52"/>
    </row>
    <row r="79" spans="1:14" x14ac:dyDescent="0.25">
      <c r="A79" s="50">
        <v>68</v>
      </c>
      <c r="B79" s="52" t="s">
        <v>1058</v>
      </c>
      <c r="C79" s="106">
        <f t="shared" si="1"/>
        <v>100</v>
      </c>
      <c r="D79" s="183">
        <v>4</v>
      </c>
      <c r="E79" s="52" t="s">
        <v>1012</v>
      </c>
      <c r="F79" s="172">
        <v>400</v>
      </c>
      <c r="G79" s="177"/>
      <c r="H79" s="52"/>
      <c r="I79" s="52"/>
      <c r="J79" s="52"/>
      <c r="K79" s="177"/>
      <c r="L79" s="52"/>
      <c r="M79" s="52"/>
      <c r="N79" s="52"/>
    </row>
    <row r="80" spans="1:14" x14ac:dyDescent="0.25">
      <c r="A80" s="50">
        <v>69</v>
      </c>
      <c r="B80" s="52" t="s">
        <v>1059</v>
      </c>
      <c r="C80" s="106">
        <f t="shared" si="1"/>
        <v>500</v>
      </c>
      <c r="D80" s="183">
        <v>40</v>
      </c>
      <c r="E80" s="52" t="s">
        <v>1012</v>
      </c>
      <c r="F80" s="172">
        <v>20000</v>
      </c>
      <c r="G80" s="177"/>
      <c r="H80" s="52"/>
      <c r="I80" s="52"/>
      <c r="J80" s="52"/>
      <c r="K80" s="177"/>
      <c r="L80" s="52"/>
      <c r="M80" s="52"/>
      <c r="N80" s="52"/>
    </row>
    <row r="81" spans="1:14" x14ac:dyDescent="0.25">
      <c r="A81" s="50">
        <v>70</v>
      </c>
      <c r="B81" s="52" t="s">
        <v>1060</v>
      </c>
      <c r="C81" s="106">
        <f t="shared" si="1"/>
        <v>400</v>
      </c>
      <c r="D81" s="183">
        <v>90</v>
      </c>
      <c r="E81" s="52" t="s">
        <v>487</v>
      </c>
      <c r="F81" s="172">
        <v>36000</v>
      </c>
      <c r="G81" s="177"/>
      <c r="H81" s="52"/>
      <c r="I81" s="52"/>
      <c r="J81" s="52"/>
      <c r="K81" s="177"/>
      <c r="L81" s="52"/>
      <c r="M81" s="52"/>
      <c r="N81" s="52"/>
    </row>
    <row r="82" spans="1:14" x14ac:dyDescent="0.25">
      <c r="A82" s="50">
        <v>71</v>
      </c>
      <c r="B82" s="52" t="s">
        <v>1061</v>
      </c>
      <c r="C82" s="106">
        <f t="shared" si="1"/>
        <v>420</v>
      </c>
      <c r="D82" s="183">
        <v>90</v>
      </c>
      <c r="E82" s="52" t="s">
        <v>1012</v>
      </c>
      <c r="F82" s="172">
        <v>37800</v>
      </c>
      <c r="G82" s="177"/>
      <c r="H82" s="52"/>
      <c r="I82" s="52"/>
      <c r="J82" s="52"/>
      <c r="K82" s="177"/>
      <c r="L82" s="52"/>
      <c r="M82" s="52"/>
      <c r="N82" s="52"/>
    </row>
    <row r="83" spans="1:14" x14ac:dyDescent="0.25">
      <c r="A83" s="50">
        <v>72</v>
      </c>
      <c r="B83" s="52" t="s">
        <v>1062</v>
      </c>
      <c r="C83" s="106">
        <f t="shared" si="1"/>
        <v>150</v>
      </c>
      <c r="D83" s="183">
        <v>4</v>
      </c>
      <c r="E83" s="52" t="s">
        <v>1069</v>
      </c>
      <c r="F83" s="172">
        <v>600</v>
      </c>
      <c r="G83" s="177"/>
      <c r="H83" s="52"/>
      <c r="I83" s="52"/>
      <c r="J83" s="52"/>
      <c r="K83" s="177"/>
      <c r="L83" s="52"/>
      <c r="M83" s="52"/>
      <c r="N83" s="52"/>
    </row>
    <row r="84" spans="1:14" x14ac:dyDescent="0.25">
      <c r="A84" s="50">
        <v>73</v>
      </c>
      <c r="B84" s="52" t="s">
        <v>1063</v>
      </c>
      <c r="C84" s="106">
        <f t="shared" si="1"/>
        <v>5</v>
      </c>
      <c r="D84" s="183">
        <v>500</v>
      </c>
      <c r="E84" s="52" t="s">
        <v>1012</v>
      </c>
      <c r="F84" s="172">
        <v>2500</v>
      </c>
      <c r="G84" s="177"/>
      <c r="H84" s="52"/>
      <c r="I84" s="52"/>
      <c r="J84" s="52"/>
      <c r="K84" s="177"/>
      <c r="L84" s="52"/>
      <c r="M84" s="52"/>
      <c r="N84" s="52"/>
    </row>
    <row r="85" spans="1:14" x14ac:dyDescent="0.25">
      <c r="A85" s="50">
        <v>74</v>
      </c>
      <c r="B85" s="137" t="s">
        <v>1064</v>
      </c>
      <c r="C85" s="106">
        <f t="shared" si="1"/>
        <v>40</v>
      </c>
      <c r="D85" s="183">
        <v>12</v>
      </c>
      <c r="E85" s="52" t="s">
        <v>83</v>
      </c>
      <c r="F85" s="172">
        <v>480</v>
      </c>
      <c r="G85" s="177"/>
      <c r="H85" s="52"/>
      <c r="I85" s="52"/>
      <c r="J85" s="52"/>
      <c r="K85" s="177"/>
      <c r="L85" s="52"/>
      <c r="M85" s="52"/>
      <c r="N85" s="52"/>
    </row>
    <row r="86" spans="1:14" x14ac:dyDescent="0.25">
      <c r="A86" s="50">
        <v>75</v>
      </c>
      <c r="B86" s="52" t="s">
        <v>1065</v>
      </c>
      <c r="C86" s="106">
        <f t="shared" si="1"/>
        <v>80</v>
      </c>
      <c r="D86" s="183">
        <v>4</v>
      </c>
      <c r="E86" s="52" t="s">
        <v>1012</v>
      </c>
      <c r="F86" s="172">
        <v>320</v>
      </c>
      <c r="G86" s="177"/>
      <c r="H86" s="52"/>
      <c r="I86" s="52"/>
      <c r="J86" s="52"/>
      <c r="K86" s="177"/>
      <c r="L86" s="52"/>
      <c r="M86" s="52"/>
      <c r="N86" s="52"/>
    </row>
    <row r="87" spans="1:14" x14ac:dyDescent="0.25">
      <c r="A87" s="50">
        <v>76</v>
      </c>
      <c r="B87" s="52" t="s">
        <v>1066</v>
      </c>
      <c r="C87" s="106">
        <f t="shared" si="1"/>
        <v>350</v>
      </c>
      <c r="D87" s="183">
        <v>15</v>
      </c>
      <c r="E87" s="52" t="s">
        <v>1012</v>
      </c>
      <c r="F87" s="172">
        <v>5250</v>
      </c>
      <c r="G87" s="177"/>
      <c r="H87" s="52"/>
      <c r="I87" s="52"/>
      <c r="J87" s="52"/>
      <c r="K87" s="177"/>
      <c r="L87" s="52"/>
      <c r="M87" s="52"/>
      <c r="N87" s="52"/>
    </row>
    <row r="88" spans="1:14" x14ac:dyDescent="0.25">
      <c r="A88" s="50">
        <v>77</v>
      </c>
      <c r="B88" s="52" t="s">
        <v>1067</v>
      </c>
      <c r="C88" s="106">
        <f t="shared" si="1"/>
        <v>60</v>
      </c>
      <c r="D88" s="183">
        <v>300</v>
      </c>
      <c r="E88" s="52" t="s">
        <v>487</v>
      </c>
      <c r="F88" s="172">
        <v>18000</v>
      </c>
      <c r="G88" s="177"/>
      <c r="H88" s="52"/>
      <c r="I88" s="52"/>
      <c r="J88" s="52"/>
      <c r="K88" s="177"/>
      <c r="L88" s="52"/>
      <c r="M88" s="52"/>
      <c r="N88" s="52"/>
    </row>
    <row r="89" spans="1:14" x14ac:dyDescent="0.25">
      <c r="A89" s="50">
        <v>78</v>
      </c>
      <c r="B89" s="181" t="s">
        <v>1070</v>
      </c>
      <c r="C89" s="106">
        <f t="shared" si="1"/>
        <v>90000</v>
      </c>
      <c r="D89" s="183">
        <v>1</v>
      </c>
      <c r="E89" s="52" t="s">
        <v>95</v>
      </c>
      <c r="F89" s="172">
        <v>90000</v>
      </c>
      <c r="G89" s="177"/>
      <c r="H89" s="52"/>
      <c r="I89" s="52"/>
      <c r="J89" s="52"/>
      <c r="K89" s="177"/>
      <c r="L89" s="52"/>
      <c r="M89" s="52"/>
      <c r="N89" s="52"/>
    </row>
    <row r="90" spans="1:14" x14ac:dyDescent="0.25">
      <c r="A90" s="50">
        <v>79</v>
      </c>
      <c r="B90" s="181" t="s">
        <v>1071</v>
      </c>
      <c r="C90" s="106">
        <f t="shared" si="1"/>
        <v>7500</v>
      </c>
      <c r="D90" s="183">
        <v>2</v>
      </c>
      <c r="E90" s="52" t="s">
        <v>992</v>
      </c>
      <c r="F90" s="172">
        <v>15000</v>
      </c>
      <c r="G90" s="177"/>
      <c r="H90" s="52"/>
      <c r="I90" s="52"/>
      <c r="J90" s="52"/>
      <c r="K90" s="177"/>
      <c r="L90" s="52"/>
      <c r="M90" s="52"/>
      <c r="N90" s="52"/>
    </row>
    <row r="91" spans="1:14" x14ac:dyDescent="0.25">
      <c r="A91" s="50">
        <v>80</v>
      </c>
      <c r="B91" s="137" t="s">
        <v>1072</v>
      </c>
      <c r="C91" s="106">
        <f t="shared" si="1"/>
        <v>15000</v>
      </c>
      <c r="D91" s="183">
        <v>1</v>
      </c>
      <c r="E91" s="52" t="s">
        <v>95</v>
      </c>
      <c r="F91" s="172">
        <v>15000</v>
      </c>
      <c r="G91" s="177"/>
      <c r="H91" s="52"/>
      <c r="I91" s="52"/>
      <c r="J91" s="52"/>
      <c r="K91" s="177"/>
      <c r="L91" s="52"/>
      <c r="M91" s="52"/>
      <c r="N91" s="52"/>
    </row>
    <row r="92" spans="1:14" x14ac:dyDescent="0.25">
      <c r="A92" s="130" t="s">
        <v>19</v>
      </c>
      <c r="B92" s="52"/>
      <c r="C92" s="52"/>
      <c r="D92" s="50"/>
      <c r="E92" s="52"/>
      <c r="F92" s="54">
        <f>SUM(F12:F91)</f>
        <v>439890</v>
      </c>
      <c r="G92" s="52"/>
      <c r="H92" s="52"/>
      <c r="I92" s="52"/>
      <c r="J92" s="52"/>
      <c r="K92" s="52"/>
      <c r="L92" s="52"/>
      <c r="M92" s="52"/>
      <c r="N92" s="52"/>
    </row>
    <row r="93" spans="1:14" s="8" customFormat="1" x14ac:dyDescent="0.25">
      <c r="A93" s="5"/>
      <c r="B93" s="5"/>
      <c r="C93" s="5"/>
      <c r="D93" s="57"/>
      <c r="E93" s="5"/>
      <c r="F93" s="5"/>
      <c r="G93" s="5"/>
      <c r="H93" s="5"/>
      <c r="I93" s="5"/>
      <c r="J93" s="5"/>
      <c r="K93" s="5"/>
      <c r="L93" s="5"/>
      <c r="M93" s="5"/>
      <c r="N93" s="5"/>
    </row>
    <row r="94" spans="1:14" s="8" customFormat="1" x14ac:dyDescent="0.25">
      <c r="A94" s="20" t="s">
        <v>27</v>
      </c>
      <c r="B94" s="6"/>
      <c r="C94" s="6"/>
      <c r="D94" s="58"/>
      <c r="E94" s="6"/>
      <c r="F94" s="6"/>
      <c r="G94" s="6"/>
      <c r="H94" s="7"/>
      <c r="I94" s="7"/>
      <c r="J94" s="7"/>
      <c r="K94" s="7"/>
      <c r="L94" s="7"/>
    </row>
    <row r="95" spans="1:14" s="8" customFormat="1" ht="14.45" customHeight="1" x14ac:dyDescent="0.25">
      <c r="B95" s="7"/>
      <c r="C95" s="7"/>
      <c r="D95" s="131"/>
      <c r="E95" s="7"/>
      <c r="F95" s="7"/>
      <c r="G95" s="7"/>
      <c r="H95" s="15"/>
      <c r="I95" s="7"/>
      <c r="K95"/>
      <c r="L95"/>
      <c r="M95"/>
    </row>
    <row r="96" spans="1:14" s="8" customFormat="1" ht="14.45" customHeight="1" x14ac:dyDescent="0.25">
      <c r="B96" s="7"/>
      <c r="C96" s="7"/>
      <c r="D96" s="131"/>
      <c r="E96" s="7"/>
      <c r="F96" s="7"/>
      <c r="G96" s="7"/>
      <c r="H96" s="15"/>
      <c r="I96" s="7"/>
      <c r="K96"/>
      <c r="L96"/>
      <c r="M96"/>
    </row>
    <row r="97" spans="1:13" s="8" customFormat="1" ht="14.45" customHeight="1" x14ac:dyDescent="0.25">
      <c r="A97" s="276" t="s">
        <v>1000</v>
      </c>
      <c r="B97" s="276"/>
      <c r="C97" s="276"/>
      <c r="D97" s="131"/>
      <c r="E97" s="7"/>
      <c r="F97" s="7"/>
      <c r="G97" s="7"/>
      <c r="H97" s="15"/>
      <c r="I97" s="7"/>
      <c r="K97"/>
      <c r="L97"/>
      <c r="M97"/>
    </row>
    <row r="98" spans="1:13" s="8" customFormat="1" x14ac:dyDescent="0.25">
      <c r="A98" s="291" t="s">
        <v>1001</v>
      </c>
      <c r="B98" s="291"/>
      <c r="C98" s="291"/>
      <c r="D98" s="131"/>
      <c r="H98" s="7"/>
      <c r="K98"/>
      <c r="L98"/>
      <c r="M98"/>
    </row>
    <row r="99" spans="1:13" s="8" customFormat="1" x14ac:dyDescent="0.25">
      <c r="B99" s="7"/>
      <c r="C99" s="7"/>
      <c r="D99" s="131"/>
      <c r="H99" s="7"/>
      <c r="K99"/>
      <c r="L99"/>
      <c r="M99"/>
    </row>
    <row r="100" spans="1:13" s="8" customFormat="1" x14ac:dyDescent="0.25">
      <c r="D100" s="132"/>
    </row>
  </sheetData>
  <sheetProtection password="C1B6" sheet="1" objects="1" scenarios="1"/>
  <mergeCells count="22">
    <mergeCell ref="A98:C98"/>
    <mergeCell ref="A8:E8"/>
    <mergeCell ref="G8:H8"/>
    <mergeCell ref="I8:J8"/>
    <mergeCell ref="K8:N8"/>
    <mergeCell ref="A9:A11"/>
    <mergeCell ref="B9:B11"/>
    <mergeCell ref="C9:C11"/>
    <mergeCell ref="D9:E10"/>
    <mergeCell ref="F9:F11"/>
    <mergeCell ref="G9:N9"/>
    <mergeCell ref="G10:H10"/>
    <mergeCell ref="I10:J10"/>
    <mergeCell ref="K10:L10"/>
    <mergeCell ref="M10:N10"/>
    <mergeCell ref="A97:C97"/>
    <mergeCell ref="K7:N7"/>
    <mergeCell ref="G3:H3"/>
    <mergeCell ref="G4:H4"/>
    <mergeCell ref="A6:D6"/>
    <mergeCell ref="A7:E7"/>
    <mergeCell ref="F7:J7"/>
  </mergeCells>
  <pageMargins left="0.62992125984251968" right="0.23622047244094491" top="0" bottom="0" header="0.31496062992125984" footer="0.31496062992125984"/>
  <pageSetup paperSize="10000" scale="8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0"/>
  <sheetViews>
    <sheetView zoomScaleNormal="100" zoomScaleSheetLayoutView="100" workbookViewId="0">
      <selection activeCell="A8" sqref="A8:E8"/>
    </sheetView>
  </sheetViews>
  <sheetFormatPr defaultRowHeight="15" x14ac:dyDescent="0.25"/>
  <cols>
    <col min="1" max="1" width="10.5703125" customWidth="1"/>
    <col min="2" max="2" width="20.42578125" customWidth="1"/>
    <col min="3" max="3" width="13.5703125" customWidth="1"/>
    <col min="4" max="4" width="7.5703125" customWidth="1"/>
    <col min="5" max="5" width="8.85546875" customWidth="1"/>
    <col min="6" max="6" width="11.42578125" customWidth="1"/>
    <col min="8" max="8" width="11.85546875" customWidth="1"/>
    <col min="10" max="10" width="11.85546875" customWidth="1"/>
    <col min="11" max="11" width="9.140625" customWidth="1"/>
    <col min="12" max="12" width="11.85546875" customWidth="1"/>
    <col min="14" max="14" width="11.85546875" customWidth="1"/>
  </cols>
  <sheetData>
    <row r="1" spans="1:14" ht="14.45" x14ac:dyDescent="0.35">
      <c r="A1" s="16" t="s">
        <v>24</v>
      </c>
      <c r="B1" s="13"/>
      <c r="C1" s="13"/>
    </row>
    <row r="2" spans="1:14" ht="14.45" x14ac:dyDescent="0.35">
      <c r="A2" s="16"/>
      <c r="B2" s="13"/>
      <c r="C2" s="13"/>
    </row>
    <row r="3" spans="1:14" ht="14.45" x14ac:dyDescent="0.35">
      <c r="G3" s="282" t="s">
        <v>0</v>
      </c>
      <c r="H3" s="282"/>
    </row>
    <row r="4" spans="1:14" ht="14.45" x14ac:dyDescent="0.35">
      <c r="G4" s="283" t="s">
        <v>33</v>
      </c>
      <c r="H4" s="283"/>
    </row>
    <row r="6" spans="1:14" ht="14.45" x14ac:dyDescent="0.35">
      <c r="A6" s="284" t="s">
        <v>552</v>
      </c>
      <c r="B6" s="284"/>
      <c r="C6" s="284"/>
      <c r="D6" s="284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14.45" x14ac:dyDescent="0.35">
      <c r="A7" s="285" t="s">
        <v>1</v>
      </c>
      <c r="B7" s="285"/>
      <c r="C7" s="285"/>
      <c r="D7" s="285"/>
      <c r="E7" s="285"/>
      <c r="F7" s="277" t="s">
        <v>2</v>
      </c>
      <c r="G7" s="277"/>
      <c r="H7" s="277"/>
      <c r="I7" s="277"/>
      <c r="J7" s="277"/>
      <c r="K7" s="280" t="s">
        <v>26</v>
      </c>
      <c r="L7" s="280"/>
      <c r="M7" s="280"/>
      <c r="N7" s="280"/>
    </row>
    <row r="8" spans="1:14" ht="14.45" x14ac:dyDescent="0.35">
      <c r="A8" s="286" t="s">
        <v>551</v>
      </c>
      <c r="B8" s="286"/>
      <c r="C8" s="286"/>
      <c r="D8" s="286"/>
      <c r="E8" s="286"/>
      <c r="F8" s="22" t="s">
        <v>3</v>
      </c>
      <c r="G8" s="277" t="s">
        <v>4</v>
      </c>
      <c r="H8" s="277"/>
      <c r="I8" s="277" t="s">
        <v>5</v>
      </c>
      <c r="J8" s="277"/>
      <c r="K8" s="286" t="s">
        <v>6</v>
      </c>
      <c r="L8" s="286"/>
      <c r="M8" s="286"/>
      <c r="N8" s="286"/>
    </row>
    <row r="9" spans="1:14" x14ac:dyDescent="0.25">
      <c r="A9" s="278" t="s">
        <v>7</v>
      </c>
      <c r="B9" s="278" t="s">
        <v>8</v>
      </c>
      <c r="C9" s="278" t="s">
        <v>9</v>
      </c>
      <c r="D9" s="287" t="s">
        <v>10</v>
      </c>
      <c r="E9" s="288"/>
      <c r="F9" s="278" t="s">
        <v>11</v>
      </c>
      <c r="G9" s="277" t="s">
        <v>12</v>
      </c>
      <c r="H9" s="277"/>
      <c r="I9" s="277"/>
      <c r="J9" s="277"/>
      <c r="K9" s="277"/>
      <c r="L9" s="277"/>
      <c r="M9" s="277"/>
      <c r="N9" s="277"/>
    </row>
    <row r="10" spans="1:14" x14ac:dyDescent="0.25">
      <c r="A10" s="278"/>
      <c r="B10" s="278"/>
      <c r="C10" s="278"/>
      <c r="D10" s="289"/>
      <c r="E10" s="290"/>
      <c r="F10" s="278"/>
      <c r="G10" s="278" t="s">
        <v>13</v>
      </c>
      <c r="H10" s="278"/>
      <c r="I10" s="278" t="s">
        <v>14</v>
      </c>
      <c r="J10" s="278"/>
      <c r="K10" s="279" t="s">
        <v>15</v>
      </c>
      <c r="L10" s="279"/>
      <c r="M10" s="277" t="s">
        <v>16</v>
      </c>
      <c r="N10" s="277"/>
    </row>
    <row r="11" spans="1:14" x14ac:dyDescent="0.25">
      <c r="A11" s="278"/>
      <c r="B11" s="278"/>
      <c r="C11" s="278"/>
      <c r="D11" s="23" t="s">
        <v>25</v>
      </c>
      <c r="E11" s="23" t="s">
        <v>8</v>
      </c>
      <c r="F11" s="278"/>
      <c r="G11" s="22" t="s">
        <v>17</v>
      </c>
      <c r="H11" s="23" t="s">
        <v>18</v>
      </c>
      <c r="I11" s="23" t="s">
        <v>17</v>
      </c>
      <c r="J11" s="23" t="s">
        <v>18</v>
      </c>
      <c r="K11" s="23" t="s">
        <v>17</v>
      </c>
      <c r="L11" s="23" t="s">
        <v>18</v>
      </c>
      <c r="M11" s="23" t="s">
        <v>17</v>
      </c>
      <c r="N11" s="23" t="s">
        <v>18</v>
      </c>
    </row>
    <row r="12" spans="1:14" ht="23.25" x14ac:dyDescent="0.25">
      <c r="A12" s="67">
        <v>1</v>
      </c>
      <c r="B12" s="97" t="s">
        <v>553</v>
      </c>
      <c r="C12" s="68">
        <v>250</v>
      </c>
      <c r="D12" s="69">
        <f>G12+K12</f>
        <v>20</v>
      </c>
      <c r="E12" s="70" t="s">
        <v>84</v>
      </c>
      <c r="F12" s="71">
        <f>C12*D12</f>
        <v>5000</v>
      </c>
      <c r="G12" s="67">
        <v>10</v>
      </c>
      <c r="H12" s="72">
        <f>C12*G12</f>
        <v>2500</v>
      </c>
      <c r="I12" s="67"/>
      <c r="J12" s="72"/>
      <c r="K12" s="67">
        <v>10</v>
      </c>
      <c r="L12" s="72">
        <f>C12*K12</f>
        <v>2500</v>
      </c>
      <c r="M12" s="67"/>
      <c r="N12" s="72"/>
    </row>
    <row r="13" spans="1:14" ht="23.25" x14ac:dyDescent="0.25">
      <c r="A13" s="67">
        <v>2</v>
      </c>
      <c r="B13" s="97" t="s">
        <v>554</v>
      </c>
      <c r="C13" s="68">
        <v>240</v>
      </c>
      <c r="D13" s="69">
        <f t="shared" ref="D13:D35" si="0">G13+K13</f>
        <v>20</v>
      </c>
      <c r="E13" s="70" t="s">
        <v>84</v>
      </c>
      <c r="F13" s="71">
        <f t="shared" ref="F13:F35" si="1">C13*D13</f>
        <v>4800</v>
      </c>
      <c r="G13" s="67">
        <v>10</v>
      </c>
      <c r="H13" s="72">
        <f t="shared" ref="H13:H35" si="2">C13*G13</f>
        <v>2400</v>
      </c>
      <c r="I13" s="67"/>
      <c r="J13" s="72">
        <v>0</v>
      </c>
      <c r="K13" s="67">
        <v>10</v>
      </c>
      <c r="L13" s="72">
        <f t="shared" ref="L13:L35" si="3">C13*K13</f>
        <v>2400</v>
      </c>
      <c r="M13" s="67"/>
      <c r="N13" s="72"/>
    </row>
    <row r="14" spans="1:14" x14ac:dyDescent="0.25">
      <c r="A14" s="67">
        <v>3</v>
      </c>
      <c r="B14" s="97" t="s">
        <v>555</v>
      </c>
      <c r="C14" s="73">
        <v>700</v>
      </c>
      <c r="D14" s="69">
        <f t="shared" si="0"/>
        <v>2</v>
      </c>
      <c r="E14" s="70" t="s">
        <v>84</v>
      </c>
      <c r="F14" s="71">
        <f t="shared" si="1"/>
        <v>1400</v>
      </c>
      <c r="G14" s="67">
        <v>1</v>
      </c>
      <c r="H14" s="72">
        <f t="shared" si="2"/>
        <v>700</v>
      </c>
      <c r="I14" s="67"/>
      <c r="J14" s="72">
        <v>0</v>
      </c>
      <c r="K14" s="67">
        <v>1</v>
      </c>
      <c r="L14" s="72">
        <f t="shared" si="3"/>
        <v>700</v>
      </c>
      <c r="M14" s="67"/>
      <c r="N14" s="72">
        <v>0</v>
      </c>
    </row>
    <row r="15" spans="1:14" x14ac:dyDescent="0.25">
      <c r="A15" s="67">
        <v>4</v>
      </c>
      <c r="B15" s="97" t="s">
        <v>556</v>
      </c>
      <c r="C15" s="73">
        <v>600</v>
      </c>
      <c r="D15" s="69">
        <f t="shared" si="0"/>
        <v>2</v>
      </c>
      <c r="E15" s="70" t="s">
        <v>84</v>
      </c>
      <c r="F15" s="71">
        <f t="shared" si="1"/>
        <v>1200</v>
      </c>
      <c r="G15" s="67">
        <v>1</v>
      </c>
      <c r="H15" s="72">
        <f t="shared" si="2"/>
        <v>600</v>
      </c>
      <c r="I15" s="67"/>
      <c r="J15" s="72">
        <v>0</v>
      </c>
      <c r="K15" s="67">
        <v>1</v>
      </c>
      <c r="L15" s="72">
        <f t="shared" si="3"/>
        <v>600</v>
      </c>
      <c r="M15" s="67"/>
      <c r="N15" s="72">
        <v>0</v>
      </c>
    </row>
    <row r="16" spans="1:14" ht="23.25" x14ac:dyDescent="0.25">
      <c r="A16" s="67">
        <v>5</v>
      </c>
      <c r="B16" s="97" t="s">
        <v>557</v>
      </c>
      <c r="C16" s="68">
        <v>215</v>
      </c>
      <c r="D16" s="69">
        <v>20</v>
      </c>
      <c r="E16" s="70" t="s">
        <v>84</v>
      </c>
      <c r="F16" s="71">
        <f t="shared" si="1"/>
        <v>4300</v>
      </c>
      <c r="G16" s="67">
        <v>20</v>
      </c>
      <c r="H16" s="72">
        <f t="shared" si="2"/>
        <v>4300</v>
      </c>
      <c r="I16" s="67"/>
      <c r="J16" s="72">
        <v>0</v>
      </c>
      <c r="K16" s="67">
        <v>10</v>
      </c>
      <c r="L16" s="72">
        <f t="shared" si="3"/>
        <v>2150</v>
      </c>
      <c r="M16" s="67"/>
      <c r="N16" s="72">
        <v>0</v>
      </c>
    </row>
    <row r="17" spans="1:14" ht="23.25" x14ac:dyDescent="0.25">
      <c r="A17" s="67">
        <v>6</v>
      </c>
      <c r="B17" s="97" t="s">
        <v>558</v>
      </c>
      <c r="C17" s="68">
        <v>190</v>
      </c>
      <c r="D17" s="69">
        <v>20</v>
      </c>
      <c r="E17" s="70" t="s">
        <v>84</v>
      </c>
      <c r="F17" s="71">
        <f t="shared" si="1"/>
        <v>3800</v>
      </c>
      <c r="G17" s="67">
        <v>20</v>
      </c>
      <c r="H17" s="72">
        <f t="shared" si="2"/>
        <v>3800</v>
      </c>
      <c r="I17" s="67"/>
      <c r="J17" s="72">
        <v>0</v>
      </c>
      <c r="K17" s="67">
        <v>10</v>
      </c>
      <c r="L17" s="72">
        <f t="shared" si="3"/>
        <v>1900</v>
      </c>
      <c r="M17" s="67"/>
      <c r="N17" s="72">
        <v>0</v>
      </c>
    </row>
    <row r="18" spans="1:14" x14ac:dyDescent="0.25">
      <c r="A18" s="67">
        <v>7</v>
      </c>
      <c r="B18" s="97" t="s">
        <v>559</v>
      </c>
      <c r="C18" s="74">
        <v>220</v>
      </c>
      <c r="D18" s="69">
        <f t="shared" si="0"/>
        <v>12</v>
      </c>
      <c r="E18" s="75" t="s">
        <v>84</v>
      </c>
      <c r="F18" s="71">
        <f t="shared" si="1"/>
        <v>2640</v>
      </c>
      <c r="G18" s="67">
        <v>6</v>
      </c>
      <c r="H18" s="72">
        <f t="shared" si="2"/>
        <v>1320</v>
      </c>
      <c r="I18" s="75"/>
      <c r="J18" s="75"/>
      <c r="K18" s="67">
        <v>6</v>
      </c>
      <c r="L18" s="72">
        <f t="shared" si="3"/>
        <v>1320</v>
      </c>
      <c r="M18" s="75"/>
      <c r="N18" s="75"/>
    </row>
    <row r="19" spans="1:14" x14ac:dyDescent="0.25">
      <c r="A19" s="67">
        <v>8</v>
      </c>
      <c r="B19" s="97" t="s">
        <v>194</v>
      </c>
      <c r="C19" s="68">
        <v>45</v>
      </c>
      <c r="D19" s="69">
        <f t="shared" si="0"/>
        <v>20</v>
      </c>
      <c r="E19" s="70" t="s">
        <v>484</v>
      </c>
      <c r="F19" s="71">
        <f t="shared" si="1"/>
        <v>900</v>
      </c>
      <c r="G19" s="67">
        <v>10</v>
      </c>
      <c r="H19" s="72">
        <f t="shared" si="2"/>
        <v>450</v>
      </c>
      <c r="I19" s="67"/>
      <c r="J19" s="72">
        <v>0</v>
      </c>
      <c r="K19" s="67">
        <v>10</v>
      </c>
      <c r="L19" s="72">
        <f t="shared" si="3"/>
        <v>450</v>
      </c>
      <c r="M19" s="75"/>
      <c r="N19" s="75"/>
    </row>
    <row r="20" spans="1:14" x14ac:dyDescent="0.25">
      <c r="A20" s="67">
        <v>9</v>
      </c>
      <c r="B20" s="97" t="s">
        <v>560</v>
      </c>
      <c r="C20" s="76">
        <v>3000</v>
      </c>
      <c r="D20" s="69">
        <f t="shared" si="0"/>
        <v>1</v>
      </c>
      <c r="E20" s="75" t="s">
        <v>561</v>
      </c>
      <c r="F20" s="71">
        <f t="shared" si="1"/>
        <v>3000</v>
      </c>
      <c r="G20" s="67">
        <v>1</v>
      </c>
      <c r="H20" s="72">
        <f t="shared" si="2"/>
        <v>3000</v>
      </c>
      <c r="I20" s="75"/>
      <c r="J20" s="75"/>
      <c r="K20" s="75"/>
      <c r="L20" s="72">
        <f t="shared" si="3"/>
        <v>0</v>
      </c>
      <c r="M20" s="75"/>
      <c r="N20" s="75"/>
    </row>
    <row r="21" spans="1:14" x14ac:dyDescent="0.25">
      <c r="A21" s="67">
        <v>10</v>
      </c>
      <c r="B21" s="97" t="s">
        <v>562</v>
      </c>
      <c r="C21" s="68">
        <v>67</v>
      </c>
      <c r="D21" s="69">
        <f t="shared" si="0"/>
        <v>24</v>
      </c>
      <c r="E21" s="70" t="s">
        <v>563</v>
      </c>
      <c r="F21" s="71">
        <f t="shared" si="1"/>
        <v>1608</v>
      </c>
      <c r="G21" s="67">
        <v>12</v>
      </c>
      <c r="H21" s="72">
        <f t="shared" si="2"/>
        <v>804</v>
      </c>
      <c r="I21" s="67"/>
      <c r="J21" s="72">
        <v>0</v>
      </c>
      <c r="K21" s="67">
        <v>12</v>
      </c>
      <c r="L21" s="72">
        <f t="shared" si="3"/>
        <v>804</v>
      </c>
      <c r="M21" s="67"/>
      <c r="N21" s="72">
        <v>0</v>
      </c>
    </row>
    <row r="22" spans="1:14" ht="23.25" x14ac:dyDescent="0.25">
      <c r="A22" s="67">
        <v>11</v>
      </c>
      <c r="B22" s="97" t="s">
        <v>564</v>
      </c>
      <c r="C22" s="68">
        <v>84</v>
      </c>
      <c r="D22" s="69">
        <v>16</v>
      </c>
      <c r="E22" s="70" t="s">
        <v>565</v>
      </c>
      <c r="F22" s="71">
        <f t="shared" si="1"/>
        <v>1344</v>
      </c>
      <c r="G22" s="67">
        <v>6</v>
      </c>
      <c r="H22" s="72">
        <f t="shared" si="2"/>
        <v>504</v>
      </c>
      <c r="I22" s="67"/>
      <c r="J22" s="72">
        <v>0</v>
      </c>
      <c r="K22" s="67">
        <v>6</v>
      </c>
      <c r="L22" s="72">
        <f t="shared" si="3"/>
        <v>504</v>
      </c>
      <c r="M22" s="67"/>
      <c r="N22" s="72">
        <v>0</v>
      </c>
    </row>
    <row r="23" spans="1:14" ht="23.25" x14ac:dyDescent="0.25">
      <c r="A23" s="67">
        <v>12</v>
      </c>
      <c r="B23" s="98" t="s">
        <v>566</v>
      </c>
      <c r="C23" s="68">
        <v>55</v>
      </c>
      <c r="D23" s="69">
        <f t="shared" si="0"/>
        <v>12</v>
      </c>
      <c r="E23" s="70" t="s">
        <v>563</v>
      </c>
      <c r="F23" s="71">
        <f t="shared" si="1"/>
        <v>660</v>
      </c>
      <c r="G23" s="67">
        <v>6</v>
      </c>
      <c r="H23" s="72">
        <f t="shared" si="2"/>
        <v>330</v>
      </c>
      <c r="I23" s="67"/>
      <c r="J23" s="72">
        <v>0</v>
      </c>
      <c r="K23" s="67">
        <v>6</v>
      </c>
      <c r="L23" s="72">
        <f t="shared" si="3"/>
        <v>330</v>
      </c>
      <c r="M23" s="67"/>
      <c r="N23" s="72">
        <v>0</v>
      </c>
    </row>
    <row r="24" spans="1:14" x14ac:dyDescent="0.25">
      <c r="A24" s="67">
        <v>13</v>
      </c>
      <c r="B24" s="98" t="s">
        <v>225</v>
      </c>
      <c r="C24" s="68">
        <v>85</v>
      </c>
      <c r="D24" s="69">
        <f t="shared" si="0"/>
        <v>6</v>
      </c>
      <c r="E24" s="70" t="s">
        <v>565</v>
      </c>
      <c r="F24" s="71">
        <f t="shared" si="1"/>
        <v>510</v>
      </c>
      <c r="G24" s="67">
        <v>3</v>
      </c>
      <c r="H24" s="72">
        <f t="shared" si="2"/>
        <v>255</v>
      </c>
      <c r="I24" s="67"/>
      <c r="J24" s="72">
        <v>0</v>
      </c>
      <c r="K24" s="67">
        <v>3</v>
      </c>
      <c r="L24" s="72">
        <f t="shared" si="3"/>
        <v>255</v>
      </c>
      <c r="M24" s="67"/>
      <c r="N24" s="72">
        <v>0</v>
      </c>
    </row>
    <row r="25" spans="1:14" x14ac:dyDescent="0.25">
      <c r="A25" s="67">
        <v>14</v>
      </c>
      <c r="B25" s="97" t="s">
        <v>567</v>
      </c>
      <c r="C25" s="68">
        <v>245</v>
      </c>
      <c r="D25" s="69">
        <f t="shared" si="0"/>
        <v>8</v>
      </c>
      <c r="E25" s="70" t="s">
        <v>568</v>
      </c>
      <c r="F25" s="71">
        <f t="shared" si="1"/>
        <v>1960</v>
      </c>
      <c r="G25" s="67">
        <v>4</v>
      </c>
      <c r="H25" s="72">
        <f t="shared" si="2"/>
        <v>980</v>
      </c>
      <c r="I25" s="67"/>
      <c r="J25" s="72">
        <v>0</v>
      </c>
      <c r="K25" s="67">
        <v>4</v>
      </c>
      <c r="L25" s="72">
        <f t="shared" si="3"/>
        <v>980</v>
      </c>
      <c r="M25" s="67"/>
      <c r="N25" s="72">
        <v>0</v>
      </c>
    </row>
    <row r="26" spans="1:14" x14ac:dyDescent="0.25">
      <c r="A26" s="67">
        <v>15</v>
      </c>
      <c r="B26" s="97" t="s">
        <v>569</v>
      </c>
      <c r="C26" s="73">
        <v>185</v>
      </c>
      <c r="D26" s="69">
        <f t="shared" si="0"/>
        <v>8</v>
      </c>
      <c r="E26" s="70" t="s">
        <v>568</v>
      </c>
      <c r="F26" s="71">
        <f t="shared" si="1"/>
        <v>1480</v>
      </c>
      <c r="G26" s="67">
        <v>4</v>
      </c>
      <c r="H26" s="72">
        <f t="shared" si="2"/>
        <v>740</v>
      </c>
      <c r="I26" s="67"/>
      <c r="J26" s="72">
        <v>0</v>
      </c>
      <c r="K26" s="67">
        <v>4</v>
      </c>
      <c r="L26" s="72">
        <f t="shared" si="3"/>
        <v>740</v>
      </c>
      <c r="M26" s="67"/>
      <c r="N26" s="72">
        <v>0</v>
      </c>
    </row>
    <row r="27" spans="1:14" ht="23.25" x14ac:dyDescent="0.25">
      <c r="A27" s="67">
        <v>16</v>
      </c>
      <c r="B27" s="97" t="s">
        <v>570</v>
      </c>
      <c r="C27" s="68">
        <v>35</v>
      </c>
      <c r="D27" s="69">
        <f t="shared" si="0"/>
        <v>10</v>
      </c>
      <c r="E27" s="70" t="s">
        <v>82</v>
      </c>
      <c r="F27" s="71">
        <f t="shared" si="1"/>
        <v>350</v>
      </c>
      <c r="G27" s="67">
        <v>5</v>
      </c>
      <c r="H27" s="72">
        <f t="shared" si="2"/>
        <v>175</v>
      </c>
      <c r="I27" s="67"/>
      <c r="J27" s="72">
        <v>0</v>
      </c>
      <c r="K27" s="67">
        <v>5</v>
      </c>
      <c r="L27" s="72">
        <f t="shared" si="3"/>
        <v>175</v>
      </c>
      <c r="M27" s="67"/>
      <c r="N27" s="72">
        <v>0</v>
      </c>
    </row>
    <row r="28" spans="1:14" x14ac:dyDescent="0.25">
      <c r="A28" s="67">
        <v>17</v>
      </c>
      <c r="B28" s="97" t="s">
        <v>571</v>
      </c>
      <c r="C28" s="73">
        <v>135</v>
      </c>
      <c r="D28" s="69">
        <f t="shared" si="0"/>
        <v>12</v>
      </c>
      <c r="E28" s="70" t="s">
        <v>563</v>
      </c>
      <c r="F28" s="71">
        <f t="shared" si="1"/>
        <v>1620</v>
      </c>
      <c r="G28" s="67">
        <v>6</v>
      </c>
      <c r="H28" s="72">
        <f t="shared" si="2"/>
        <v>810</v>
      </c>
      <c r="I28" s="67"/>
      <c r="J28" s="72">
        <v>0</v>
      </c>
      <c r="K28" s="67">
        <v>6</v>
      </c>
      <c r="L28" s="72">
        <f t="shared" si="3"/>
        <v>810</v>
      </c>
      <c r="M28" s="67"/>
      <c r="N28" s="72"/>
    </row>
    <row r="29" spans="1:14" ht="23.25" x14ac:dyDescent="0.25">
      <c r="A29" s="67">
        <v>18</v>
      </c>
      <c r="B29" s="97" t="s">
        <v>572</v>
      </c>
      <c r="C29" s="68">
        <v>6000</v>
      </c>
      <c r="D29" s="69">
        <f t="shared" si="0"/>
        <v>1</v>
      </c>
      <c r="E29" s="70" t="s">
        <v>561</v>
      </c>
      <c r="F29" s="71">
        <f t="shared" si="1"/>
        <v>6000</v>
      </c>
      <c r="G29" s="67">
        <v>1</v>
      </c>
      <c r="H29" s="72">
        <f t="shared" si="2"/>
        <v>6000</v>
      </c>
      <c r="I29" s="67"/>
      <c r="J29" s="72"/>
      <c r="K29" s="67"/>
      <c r="L29" s="72">
        <f t="shared" si="3"/>
        <v>0</v>
      </c>
      <c r="M29" s="67"/>
      <c r="N29" s="72"/>
    </row>
    <row r="30" spans="1:14" x14ac:dyDescent="0.25">
      <c r="A30" s="67">
        <v>19</v>
      </c>
      <c r="B30" s="97" t="s">
        <v>573</v>
      </c>
      <c r="C30" s="68">
        <v>250</v>
      </c>
      <c r="D30" s="69">
        <f t="shared" si="0"/>
        <v>4</v>
      </c>
      <c r="E30" s="70" t="s">
        <v>84</v>
      </c>
      <c r="F30" s="71">
        <f t="shared" si="1"/>
        <v>1000</v>
      </c>
      <c r="G30" s="67">
        <v>2</v>
      </c>
      <c r="H30" s="72">
        <f t="shared" si="2"/>
        <v>500</v>
      </c>
      <c r="I30" s="67"/>
      <c r="J30" s="72"/>
      <c r="K30" s="67">
        <v>2</v>
      </c>
      <c r="L30" s="72">
        <f t="shared" si="3"/>
        <v>500</v>
      </c>
      <c r="M30" s="67"/>
      <c r="N30" s="72"/>
    </row>
    <row r="31" spans="1:14" x14ac:dyDescent="0.25">
      <c r="A31" s="67">
        <v>20</v>
      </c>
      <c r="B31" s="98" t="s">
        <v>574</v>
      </c>
      <c r="C31" s="68">
        <v>37</v>
      </c>
      <c r="D31" s="69">
        <f t="shared" si="0"/>
        <v>4</v>
      </c>
      <c r="E31" s="70" t="s">
        <v>575</v>
      </c>
      <c r="F31" s="71">
        <f t="shared" si="1"/>
        <v>148</v>
      </c>
      <c r="G31" s="67">
        <v>2</v>
      </c>
      <c r="H31" s="72">
        <f t="shared" si="2"/>
        <v>74</v>
      </c>
      <c r="I31" s="67"/>
      <c r="J31" s="72"/>
      <c r="K31" s="67">
        <v>2</v>
      </c>
      <c r="L31" s="72">
        <f t="shared" si="3"/>
        <v>74</v>
      </c>
      <c r="M31" s="67"/>
      <c r="N31" s="72"/>
    </row>
    <row r="32" spans="1:14" x14ac:dyDescent="0.25">
      <c r="A32" s="67">
        <v>21</v>
      </c>
      <c r="B32" s="98" t="s">
        <v>576</v>
      </c>
      <c r="C32" s="68">
        <v>85</v>
      </c>
      <c r="D32" s="69">
        <f t="shared" si="0"/>
        <v>1</v>
      </c>
      <c r="E32" s="70" t="s">
        <v>87</v>
      </c>
      <c r="F32" s="71">
        <f t="shared" si="1"/>
        <v>85</v>
      </c>
      <c r="G32" s="67">
        <v>1</v>
      </c>
      <c r="H32" s="72">
        <f t="shared" si="2"/>
        <v>85</v>
      </c>
      <c r="I32" s="67"/>
      <c r="J32" s="72">
        <v>0</v>
      </c>
      <c r="K32" s="67"/>
      <c r="L32" s="72">
        <f t="shared" si="3"/>
        <v>0</v>
      </c>
      <c r="M32" s="67"/>
      <c r="N32" s="72"/>
    </row>
    <row r="33" spans="1:14" x14ac:dyDescent="0.25">
      <c r="A33" s="67">
        <v>22</v>
      </c>
      <c r="B33" s="98" t="s">
        <v>257</v>
      </c>
      <c r="C33" s="74">
        <v>60</v>
      </c>
      <c r="D33" s="69">
        <f t="shared" si="0"/>
        <v>4</v>
      </c>
      <c r="E33" s="75" t="s">
        <v>563</v>
      </c>
      <c r="F33" s="71">
        <f t="shared" si="1"/>
        <v>240</v>
      </c>
      <c r="G33" s="67">
        <v>2</v>
      </c>
      <c r="H33" s="72">
        <f t="shared" si="2"/>
        <v>120</v>
      </c>
      <c r="I33" s="75"/>
      <c r="J33" s="75"/>
      <c r="K33" s="67">
        <v>2</v>
      </c>
      <c r="L33" s="72">
        <f t="shared" si="3"/>
        <v>120</v>
      </c>
      <c r="M33" s="67"/>
      <c r="N33" s="72"/>
    </row>
    <row r="34" spans="1:14" x14ac:dyDescent="0.25">
      <c r="A34" s="67">
        <v>23</v>
      </c>
      <c r="B34" s="98" t="s">
        <v>577</v>
      </c>
      <c r="C34" s="74">
        <v>10</v>
      </c>
      <c r="D34" s="69">
        <f t="shared" si="0"/>
        <v>12</v>
      </c>
      <c r="E34" s="75" t="s">
        <v>563</v>
      </c>
      <c r="F34" s="71">
        <f t="shared" si="1"/>
        <v>120</v>
      </c>
      <c r="G34" s="67">
        <v>6</v>
      </c>
      <c r="H34" s="72">
        <f t="shared" si="2"/>
        <v>60</v>
      </c>
      <c r="I34" s="75"/>
      <c r="J34" s="75"/>
      <c r="K34" s="67">
        <v>6</v>
      </c>
      <c r="L34" s="72">
        <f t="shared" si="3"/>
        <v>60</v>
      </c>
      <c r="M34" s="67"/>
      <c r="N34" s="72"/>
    </row>
    <row r="35" spans="1:14" x14ac:dyDescent="0.25">
      <c r="A35" s="67">
        <v>24</v>
      </c>
      <c r="B35" s="98" t="s">
        <v>578</v>
      </c>
      <c r="C35" s="74">
        <v>6</v>
      </c>
      <c r="D35" s="69">
        <f t="shared" si="0"/>
        <v>12</v>
      </c>
      <c r="E35" s="75" t="s">
        <v>563</v>
      </c>
      <c r="F35" s="71">
        <f t="shared" si="1"/>
        <v>72</v>
      </c>
      <c r="G35" s="67">
        <v>6</v>
      </c>
      <c r="H35" s="72">
        <f t="shared" si="2"/>
        <v>36</v>
      </c>
      <c r="I35" s="75"/>
      <c r="J35" s="75"/>
      <c r="K35" s="67">
        <v>6</v>
      </c>
      <c r="L35" s="72">
        <f t="shared" si="3"/>
        <v>36</v>
      </c>
      <c r="M35" s="67"/>
      <c r="N35" s="72"/>
    </row>
    <row r="36" spans="1:14" x14ac:dyDescent="0.25">
      <c r="A36" s="67">
        <v>25</v>
      </c>
      <c r="B36" s="98" t="s">
        <v>579</v>
      </c>
      <c r="C36" s="77">
        <v>550</v>
      </c>
      <c r="D36" s="69">
        <f>G36+K36</f>
        <v>2</v>
      </c>
      <c r="E36" s="70" t="s">
        <v>298</v>
      </c>
      <c r="F36" s="71">
        <f>C36*D36</f>
        <v>1100</v>
      </c>
      <c r="G36" s="67">
        <v>2</v>
      </c>
      <c r="H36" s="72">
        <f>C36*G36</f>
        <v>1100</v>
      </c>
      <c r="I36" s="67"/>
      <c r="J36" s="72"/>
      <c r="K36" s="67"/>
      <c r="L36" s="72">
        <f>C36*K36</f>
        <v>0</v>
      </c>
      <c r="M36" s="67"/>
      <c r="N36" s="72">
        <v>0</v>
      </c>
    </row>
    <row r="37" spans="1:14" x14ac:dyDescent="0.25">
      <c r="A37" s="67">
        <v>26</v>
      </c>
      <c r="B37" s="98" t="s">
        <v>580</v>
      </c>
      <c r="C37" s="77">
        <v>700</v>
      </c>
      <c r="D37" s="69">
        <v>2</v>
      </c>
      <c r="E37" s="70" t="s">
        <v>561</v>
      </c>
      <c r="F37" s="71">
        <f>C37*D37</f>
        <v>1400</v>
      </c>
      <c r="G37" s="67">
        <v>2</v>
      </c>
      <c r="H37" s="72">
        <f>C37*G37</f>
        <v>1400</v>
      </c>
      <c r="I37" s="67"/>
      <c r="J37" s="72"/>
      <c r="K37" s="67"/>
      <c r="L37" s="72"/>
      <c r="M37" s="67"/>
      <c r="N37" s="72"/>
    </row>
    <row r="38" spans="1:14" ht="23.25" x14ac:dyDescent="0.25">
      <c r="A38" s="67">
        <v>27</v>
      </c>
      <c r="B38" s="98" t="s">
        <v>581</v>
      </c>
      <c r="C38" s="77">
        <v>275</v>
      </c>
      <c r="D38" s="69">
        <f t="shared" ref="D38:D75" si="4">G38+K38</f>
        <v>6</v>
      </c>
      <c r="E38" s="70" t="s">
        <v>481</v>
      </c>
      <c r="F38" s="71">
        <f t="shared" ref="F38:F78" si="5">C38*D38</f>
        <v>1650</v>
      </c>
      <c r="G38" s="67">
        <v>3</v>
      </c>
      <c r="H38" s="72">
        <f t="shared" ref="H38:H81" si="6">C38*G38</f>
        <v>825</v>
      </c>
      <c r="I38" s="67"/>
      <c r="J38" s="72"/>
      <c r="K38" s="67">
        <v>3</v>
      </c>
      <c r="L38" s="72">
        <f t="shared" ref="L38:L77" si="7">C38*K38</f>
        <v>825</v>
      </c>
      <c r="M38" s="67"/>
      <c r="N38" s="72">
        <v>0</v>
      </c>
    </row>
    <row r="39" spans="1:14" x14ac:dyDescent="0.25">
      <c r="A39" s="67">
        <v>28</v>
      </c>
      <c r="B39" s="99" t="s">
        <v>582</v>
      </c>
      <c r="C39" s="78">
        <v>265</v>
      </c>
      <c r="D39" s="69">
        <f t="shared" si="4"/>
        <v>6</v>
      </c>
      <c r="E39" s="79" t="s">
        <v>563</v>
      </c>
      <c r="F39" s="71">
        <f t="shared" si="5"/>
        <v>1590</v>
      </c>
      <c r="G39" s="67">
        <v>3</v>
      </c>
      <c r="H39" s="72">
        <f t="shared" si="6"/>
        <v>795</v>
      </c>
      <c r="I39" s="67"/>
      <c r="J39" s="72"/>
      <c r="K39" s="67">
        <v>3</v>
      </c>
      <c r="L39" s="72">
        <f t="shared" si="7"/>
        <v>795</v>
      </c>
      <c r="M39" s="67"/>
      <c r="N39" s="72">
        <v>0</v>
      </c>
    </row>
    <row r="40" spans="1:14" x14ac:dyDescent="0.25">
      <c r="A40" s="67">
        <v>29</v>
      </c>
      <c r="B40" s="98" t="s">
        <v>583</v>
      </c>
      <c r="C40" s="80">
        <v>250</v>
      </c>
      <c r="D40" s="69">
        <f t="shared" si="4"/>
        <v>6</v>
      </c>
      <c r="E40" s="75" t="s">
        <v>568</v>
      </c>
      <c r="F40" s="71">
        <f t="shared" si="5"/>
        <v>1500</v>
      </c>
      <c r="G40" s="67">
        <v>3</v>
      </c>
      <c r="H40" s="72">
        <f t="shared" si="6"/>
        <v>750</v>
      </c>
      <c r="I40" s="67"/>
      <c r="J40" s="72"/>
      <c r="K40" s="67">
        <v>3</v>
      </c>
      <c r="L40" s="72">
        <f t="shared" si="7"/>
        <v>750</v>
      </c>
      <c r="M40" s="67"/>
      <c r="N40" s="72"/>
    </row>
    <row r="41" spans="1:14" x14ac:dyDescent="0.25">
      <c r="A41" s="67">
        <v>30</v>
      </c>
      <c r="B41" s="98" t="s">
        <v>584</v>
      </c>
      <c r="C41" s="80">
        <v>185</v>
      </c>
      <c r="D41" s="69">
        <f t="shared" si="4"/>
        <v>6</v>
      </c>
      <c r="E41" s="75" t="s">
        <v>568</v>
      </c>
      <c r="F41" s="71">
        <f t="shared" si="5"/>
        <v>1110</v>
      </c>
      <c r="G41" s="67">
        <v>3</v>
      </c>
      <c r="H41" s="72">
        <f t="shared" si="6"/>
        <v>555</v>
      </c>
      <c r="I41" s="75"/>
      <c r="J41" s="75"/>
      <c r="K41" s="67">
        <v>3</v>
      </c>
      <c r="L41" s="72">
        <f t="shared" si="7"/>
        <v>555</v>
      </c>
      <c r="M41" s="67"/>
      <c r="N41" s="72"/>
    </row>
    <row r="42" spans="1:14" ht="23.25" x14ac:dyDescent="0.25">
      <c r="A42" s="67">
        <v>31</v>
      </c>
      <c r="B42" s="100" t="s">
        <v>585</v>
      </c>
      <c r="C42" s="80">
        <v>290</v>
      </c>
      <c r="D42" s="69">
        <f t="shared" si="4"/>
        <v>6</v>
      </c>
      <c r="E42" s="75" t="s">
        <v>568</v>
      </c>
      <c r="F42" s="71">
        <f t="shared" si="5"/>
        <v>1740</v>
      </c>
      <c r="G42" s="67">
        <v>3</v>
      </c>
      <c r="H42" s="72">
        <f t="shared" si="6"/>
        <v>870</v>
      </c>
      <c r="I42" s="75"/>
      <c r="J42" s="75"/>
      <c r="K42" s="67">
        <v>3</v>
      </c>
      <c r="L42" s="72">
        <f t="shared" si="7"/>
        <v>870</v>
      </c>
      <c r="M42" s="67"/>
      <c r="N42" s="72"/>
    </row>
    <row r="43" spans="1:14" x14ac:dyDescent="0.25">
      <c r="A43" s="67">
        <v>32</v>
      </c>
      <c r="B43" s="98" t="s">
        <v>586</v>
      </c>
      <c r="C43" s="80">
        <v>350</v>
      </c>
      <c r="D43" s="69">
        <f t="shared" si="4"/>
        <v>20</v>
      </c>
      <c r="E43" s="75" t="s">
        <v>568</v>
      </c>
      <c r="F43" s="71">
        <f t="shared" si="5"/>
        <v>7000</v>
      </c>
      <c r="G43" s="67">
        <v>10</v>
      </c>
      <c r="H43" s="72">
        <f t="shared" si="6"/>
        <v>3500</v>
      </c>
      <c r="I43" s="67"/>
      <c r="J43" s="72"/>
      <c r="K43" s="67">
        <v>10</v>
      </c>
      <c r="L43" s="72">
        <f t="shared" si="7"/>
        <v>3500</v>
      </c>
      <c r="M43" s="67"/>
      <c r="N43" s="72"/>
    </row>
    <row r="44" spans="1:14" x14ac:dyDescent="0.25">
      <c r="A44" s="67">
        <v>33</v>
      </c>
      <c r="B44" s="98" t="s">
        <v>587</v>
      </c>
      <c r="C44" s="81">
        <v>350</v>
      </c>
      <c r="D44" s="69">
        <f t="shared" si="4"/>
        <v>8</v>
      </c>
      <c r="E44" s="70" t="s">
        <v>568</v>
      </c>
      <c r="F44" s="71">
        <f t="shared" si="5"/>
        <v>2800</v>
      </c>
      <c r="G44" s="67">
        <v>4</v>
      </c>
      <c r="H44" s="72">
        <f t="shared" si="6"/>
        <v>1400</v>
      </c>
      <c r="I44" s="67"/>
      <c r="J44" s="72"/>
      <c r="K44" s="67">
        <v>4</v>
      </c>
      <c r="L44" s="72">
        <f t="shared" si="7"/>
        <v>1400</v>
      </c>
      <c r="M44" s="67"/>
      <c r="N44" s="72"/>
    </row>
    <row r="45" spans="1:14" x14ac:dyDescent="0.25">
      <c r="A45" s="67">
        <v>34</v>
      </c>
      <c r="B45" s="98" t="s">
        <v>588</v>
      </c>
      <c r="C45" s="81">
        <v>350</v>
      </c>
      <c r="D45" s="69">
        <f t="shared" si="4"/>
        <v>8</v>
      </c>
      <c r="E45" s="70" t="s">
        <v>568</v>
      </c>
      <c r="F45" s="71">
        <f t="shared" si="5"/>
        <v>2800</v>
      </c>
      <c r="G45" s="67">
        <v>4</v>
      </c>
      <c r="H45" s="72">
        <f t="shared" si="6"/>
        <v>1400</v>
      </c>
      <c r="I45" s="67"/>
      <c r="J45" s="72"/>
      <c r="K45" s="67">
        <v>4</v>
      </c>
      <c r="L45" s="72">
        <f t="shared" si="7"/>
        <v>1400</v>
      </c>
      <c r="M45" s="75"/>
      <c r="N45" s="75"/>
    </row>
    <row r="46" spans="1:14" x14ac:dyDescent="0.25">
      <c r="A46" s="67">
        <v>35</v>
      </c>
      <c r="B46" s="98" t="s">
        <v>589</v>
      </c>
      <c r="C46" s="80">
        <v>350</v>
      </c>
      <c r="D46" s="69">
        <f t="shared" si="4"/>
        <v>8</v>
      </c>
      <c r="E46" s="70" t="s">
        <v>568</v>
      </c>
      <c r="F46" s="71">
        <f t="shared" si="5"/>
        <v>2800</v>
      </c>
      <c r="G46" s="67">
        <v>4</v>
      </c>
      <c r="H46" s="72">
        <f t="shared" si="6"/>
        <v>1400</v>
      </c>
      <c r="I46" s="67"/>
      <c r="J46" s="72"/>
      <c r="K46" s="67">
        <v>4</v>
      </c>
      <c r="L46" s="72">
        <f t="shared" si="7"/>
        <v>1400</v>
      </c>
      <c r="M46" s="75"/>
      <c r="N46" s="75"/>
    </row>
    <row r="47" spans="1:14" x14ac:dyDescent="0.25">
      <c r="A47" s="67">
        <v>36</v>
      </c>
      <c r="B47" s="98" t="s">
        <v>590</v>
      </c>
      <c r="C47" s="81">
        <v>19.55</v>
      </c>
      <c r="D47" s="69">
        <f t="shared" si="4"/>
        <v>2</v>
      </c>
      <c r="E47" s="70" t="s">
        <v>82</v>
      </c>
      <c r="F47" s="71">
        <f t="shared" si="5"/>
        <v>39.1</v>
      </c>
      <c r="G47" s="67">
        <v>1</v>
      </c>
      <c r="H47" s="72">
        <f t="shared" si="6"/>
        <v>19.55</v>
      </c>
      <c r="I47" s="75"/>
      <c r="J47" s="75"/>
      <c r="K47" s="67">
        <v>1</v>
      </c>
      <c r="L47" s="72">
        <f t="shared" si="7"/>
        <v>19.55</v>
      </c>
      <c r="M47" s="75"/>
      <c r="N47" s="75"/>
    </row>
    <row r="48" spans="1:14" x14ac:dyDescent="0.25">
      <c r="A48" s="67">
        <v>37</v>
      </c>
      <c r="B48" s="98" t="s">
        <v>591</v>
      </c>
      <c r="C48" s="77">
        <v>175</v>
      </c>
      <c r="D48" s="69">
        <f t="shared" si="4"/>
        <v>2</v>
      </c>
      <c r="E48" s="70" t="s">
        <v>82</v>
      </c>
      <c r="F48" s="71">
        <f t="shared" si="5"/>
        <v>350</v>
      </c>
      <c r="G48" s="67">
        <v>1</v>
      </c>
      <c r="H48" s="72">
        <f t="shared" si="6"/>
        <v>175</v>
      </c>
      <c r="I48" s="75"/>
      <c r="J48" s="75"/>
      <c r="K48" s="67">
        <v>1</v>
      </c>
      <c r="L48" s="72">
        <f t="shared" si="7"/>
        <v>175</v>
      </c>
      <c r="M48" s="75"/>
      <c r="N48" s="75"/>
    </row>
    <row r="49" spans="1:14" x14ac:dyDescent="0.25">
      <c r="A49" s="67">
        <v>38</v>
      </c>
      <c r="B49" s="98" t="s">
        <v>592</v>
      </c>
      <c r="C49" s="77">
        <v>470</v>
      </c>
      <c r="D49" s="69">
        <v>12</v>
      </c>
      <c r="E49" s="70" t="s">
        <v>483</v>
      </c>
      <c r="F49" s="71">
        <f t="shared" si="5"/>
        <v>5640</v>
      </c>
      <c r="G49" s="67">
        <v>5</v>
      </c>
      <c r="H49" s="72">
        <f t="shared" si="6"/>
        <v>2350</v>
      </c>
      <c r="I49" s="75"/>
      <c r="J49" s="75"/>
      <c r="K49" s="67">
        <v>5</v>
      </c>
      <c r="L49" s="72">
        <f t="shared" si="7"/>
        <v>2350</v>
      </c>
      <c r="M49" s="75"/>
      <c r="N49" s="75"/>
    </row>
    <row r="50" spans="1:14" x14ac:dyDescent="0.25">
      <c r="A50" s="67">
        <v>39</v>
      </c>
      <c r="B50" s="98" t="s">
        <v>593</v>
      </c>
      <c r="C50" s="80">
        <v>55</v>
      </c>
      <c r="D50" s="69">
        <f t="shared" si="4"/>
        <v>12</v>
      </c>
      <c r="E50" s="70" t="s">
        <v>575</v>
      </c>
      <c r="F50" s="71">
        <f t="shared" si="5"/>
        <v>660</v>
      </c>
      <c r="G50" s="67">
        <v>6</v>
      </c>
      <c r="H50" s="72">
        <f t="shared" si="6"/>
        <v>330</v>
      </c>
      <c r="I50" s="75"/>
      <c r="J50" s="75"/>
      <c r="K50" s="67">
        <v>6</v>
      </c>
      <c r="L50" s="72">
        <f t="shared" si="7"/>
        <v>330</v>
      </c>
      <c r="M50" s="75"/>
      <c r="N50" s="75"/>
    </row>
    <row r="51" spans="1:14" x14ac:dyDescent="0.25">
      <c r="A51" s="67">
        <v>40</v>
      </c>
      <c r="B51" s="98" t="s">
        <v>594</v>
      </c>
      <c r="C51" s="82">
        <v>50</v>
      </c>
      <c r="D51" s="69">
        <f t="shared" si="4"/>
        <v>12</v>
      </c>
      <c r="E51" s="70" t="s">
        <v>483</v>
      </c>
      <c r="F51" s="71">
        <f t="shared" si="5"/>
        <v>600</v>
      </c>
      <c r="G51" s="67">
        <v>6</v>
      </c>
      <c r="H51" s="72">
        <f t="shared" si="6"/>
        <v>300</v>
      </c>
      <c r="I51" s="75"/>
      <c r="J51" s="75"/>
      <c r="K51" s="67">
        <v>6</v>
      </c>
      <c r="L51" s="72">
        <f t="shared" si="7"/>
        <v>300</v>
      </c>
      <c r="M51" s="67"/>
      <c r="N51" s="72"/>
    </row>
    <row r="52" spans="1:14" x14ac:dyDescent="0.25">
      <c r="A52" s="67">
        <v>41</v>
      </c>
      <c r="B52" s="98" t="s">
        <v>595</v>
      </c>
      <c r="C52" s="82">
        <v>18</v>
      </c>
      <c r="D52" s="69">
        <f t="shared" si="4"/>
        <v>2</v>
      </c>
      <c r="E52" s="70" t="s">
        <v>563</v>
      </c>
      <c r="F52" s="71">
        <f t="shared" si="5"/>
        <v>36</v>
      </c>
      <c r="G52" s="67">
        <v>2</v>
      </c>
      <c r="H52" s="72">
        <f t="shared" si="6"/>
        <v>36</v>
      </c>
      <c r="I52" s="75"/>
      <c r="J52" s="75"/>
      <c r="K52" s="67"/>
      <c r="L52" s="72">
        <f t="shared" si="7"/>
        <v>0</v>
      </c>
      <c r="M52" s="67"/>
      <c r="N52" s="72"/>
    </row>
    <row r="53" spans="1:14" x14ac:dyDescent="0.25">
      <c r="A53" s="67">
        <v>42</v>
      </c>
      <c r="B53" s="99" t="s">
        <v>254</v>
      </c>
      <c r="C53" s="78">
        <v>50</v>
      </c>
      <c r="D53" s="69">
        <f t="shared" si="4"/>
        <v>2</v>
      </c>
      <c r="E53" s="70" t="s">
        <v>483</v>
      </c>
      <c r="F53" s="71">
        <f t="shared" si="5"/>
        <v>100</v>
      </c>
      <c r="G53" s="67">
        <v>1</v>
      </c>
      <c r="H53" s="72">
        <f t="shared" si="6"/>
        <v>50</v>
      </c>
      <c r="I53" s="75"/>
      <c r="J53" s="75"/>
      <c r="K53" s="67">
        <v>1</v>
      </c>
      <c r="L53" s="72">
        <f t="shared" si="7"/>
        <v>50</v>
      </c>
      <c r="M53" s="67"/>
      <c r="N53" s="72"/>
    </row>
    <row r="54" spans="1:14" x14ac:dyDescent="0.25">
      <c r="A54" s="67">
        <v>43</v>
      </c>
      <c r="B54" s="98" t="s">
        <v>596</v>
      </c>
      <c r="C54" s="80">
        <v>47</v>
      </c>
      <c r="D54" s="69">
        <f t="shared" si="4"/>
        <v>6</v>
      </c>
      <c r="E54" s="75" t="s">
        <v>563</v>
      </c>
      <c r="F54" s="71">
        <f t="shared" si="5"/>
        <v>282</v>
      </c>
      <c r="G54" s="67">
        <v>3</v>
      </c>
      <c r="H54" s="72">
        <f t="shared" si="6"/>
        <v>141</v>
      </c>
      <c r="I54" s="67"/>
      <c r="J54" s="72"/>
      <c r="K54" s="67">
        <v>3</v>
      </c>
      <c r="L54" s="72">
        <f t="shared" si="7"/>
        <v>141</v>
      </c>
      <c r="M54" s="67"/>
      <c r="N54" s="72"/>
    </row>
    <row r="55" spans="1:14" x14ac:dyDescent="0.25">
      <c r="A55" s="67">
        <v>44</v>
      </c>
      <c r="B55" s="98" t="s">
        <v>597</v>
      </c>
      <c r="C55" s="81">
        <v>250</v>
      </c>
      <c r="D55" s="69">
        <f t="shared" si="4"/>
        <v>1</v>
      </c>
      <c r="E55" s="70" t="s">
        <v>561</v>
      </c>
      <c r="F55" s="71">
        <f t="shared" si="5"/>
        <v>250</v>
      </c>
      <c r="G55" s="67">
        <v>1</v>
      </c>
      <c r="H55" s="72">
        <f t="shared" si="6"/>
        <v>250</v>
      </c>
      <c r="I55" s="67"/>
      <c r="J55" s="72"/>
      <c r="K55" s="67"/>
      <c r="L55" s="72">
        <f t="shared" si="7"/>
        <v>0</v>
      </c>
      <c r="M55" s="67"/>
      <c r="N55" s="72"/>
    </row>
    <row r="56" spans="1:14" x14ac:dyDescent="0.25">
      <c r="A56" s="67">
        <v>45</v>
      </c>
      <c r="B56" s="98" t="s">
        <v>219</v>
      </c>
      <c r="C56" s="81">
        <v>55</v>
      </c>
      <c r="D56" s="69">
        <f t="shared" si="4"/>
        <v>6</v>
      </c>
      <c r="E56" s="70" t="s">
        <v>563</v>
      </c>
      <c r="F56" s="71">
        <f t="shared" si="5"/>
        <v>330</v>
      </c>
      <c r="G56" s="67">
        <v>3</v>
      </c>
      <c r="H56" s="72">
        <f t="shared" si="6"/>
        <v>165</v>
      </c>
      <c r="I56" s="67"/>
      <c r="J56" s="72"/>
      <c r="K56" s="67">
        <v>3</v>
      </c>
      <c r="L56" s="72">
        <f t="shared" si="7"/>
        <v>165</v>
      </c>
      <c r="M56" s="67"/>
      <c r="N56" s="72"/>
    </row>
    <row r="57" spans="1:14" x14ac:dyDescent="0.25">
      <c r="A57" s="67">
        <v>46</v>
      </c>
      <c r="B57" s="98" t="s">
        <v>598</v>
      </c>
      <c r="C57" s="80">
        <v>280</v>
      </c>
      <c r="D57" s="69">
        <f t="shared" si="4"/>
        <v>6</v>
      </c>
      <c r="E57" s="70" t="s">
        <v>483</v>
      </c>
      <c r="F57" s="71">
        <f t="shared" si="5"/>
        <v>1680</v>
      </c>
      <c r="G57" s="67">
        <v>3</v>
      </c>
      <c r="H57" s="72">
        <f t="shared" si="6"/>
        <v>840</v>
      </c>
      <c r="I57" s="67"/>
      <c r="J57" s="72"/>
      <c r="K57" s="67">
        <v>3</v>
      </c>
      <c r="L57" s="72">
        <f t="shared" si="7"/>
        <v>840</v>
      </c>
      <c r="M57" s="67"/>
      <c r="N57" s="72"/>
    </row>
    <row r="58" spans="1:14" x14ac:dyDescent="0.25">
      <c r="A58" s="67">
        <v>47</v>
      </c>
      <c r="B58" s="101" t="s">
        <v>599</v>
      </c>
      <c r="C58" s="77">
        <v>185</v>
      </c>
      <c r="D58" s="69">
        <f t="shared" si="4"/>
        <v>20</v>
      </c>
      <c r="E58" s="84" t="s">
        <v>84</v>
      </c>
      <c r="F58" s="71">
        <f t="shared" si="5"/>
        <v>3700</v>
      </c>
      <c r="G58" s="85">
        <v>10</v>
      </c>
      <c r="H58" s="72">
        <f t="shared" si="6"/>
        <v>1850</v>
      </c>
      <c r="I58" s="85"/>
      <c r="J58" s="72">
        <f t="shared" ref="J58:J78" si="8">C58*I58</f>
        <v>0</v>
      </c>
      <c r="K58" s="85">
        <v>10</v>
      </c>
      <c r="L58" s="72">
        <f t="shared" si="7"/>
        <v>1850</v>
      </c>
      <c r="M58" s="85"/>
      <c r="N58" s="72">
        <f>C58*M58</f>
        <v>0</v>
      </c>
    </row>
    <row r="59" spans="1:14" x14ac:dyDescent="0.25">
      <c r="A59" s="67">
        <v>48</v>
      </c>
      <c r="B59" s="101" t="s">
        <v>600</v>
      </c>
      <c r="C59" s="77">
        <v>98</v>
      </c>
      <c r="D59" s="69">
        <v>4</v>
      </c>
      <c r="E59" s="84" t="s">
        <v>83</v>
      </c>
      <c r="F59" s="71">
        <f t="shared" si="5"/>
        <v>392</v>
      </c>
      <c r="G59" s="85">
        <v>2</v>
      </c>
      <c r="H59" s="72">
        <f t="shared" si="6"/>
        <v>196</v>
      </c>
      <c r="I59" s="85"/>
      <c r="J59" s="72">
        <f t="shared" si="8"/>
        <v>0</v>
      </c>
      <c r="K59" s="85">
        <v>2</v>
      </c>
      <c r="L59" s="72">
        <f t="shared" si="7"/>
        <v>196</v>
      </c>
      <c r="M59" s="85"/>
      <c r="N59" s="72">
        <f>C59*M59</f>
        <v>0</v>
      </c>
    </row>
    <row r="60" spans="1:14" x14ac:dyDescent="0.25">
      <c r="A60" s="67">
        <v>49</v>
      </c>
      <c r="B60" s="101" t="s">
        <v>601</v>
      </c>
      <c r="C60" s="77">
        <v>35</v>
      </c>
      <c r="D60" s="69">
        <v>10</v>
      </c>
      <c r="E60" s="84" t="s">
        <v>83</v>
      </c>
      <c r="F60" s="71">
        <f t="shared" si="5"/>
        <v>350</v>
      </c>
      <c r="G60" s="85">
        <v>3</v>
      </c>
      <c r="H60" s="72">
        <f t="shared" si="6"/>
        <v>105</v>
      </c>
      <c r="I60" s="85"/>
      <c r="J60" s="72">
        <f t="shared" si="8"/>
        <v>0</v>
      </c>
      <c r="K60" s="85">
        <v>3</v>
      </c>
      <c r="L60" s="72">
        <f t="shared" si="7"/>
        <v>105</v>
      </c>
      <c r="M60" s="85"/>
      <c r="N60" s="72">
        <f>C60*M60</f>
        <v>0</v>
      </c>
    </row>
    <row r="61" spans="1:14" x14ac:dyDescent="0.25">
      <c r="A61" s="67">
        <v>50</v>
      </c>
      <c r="B61" s="101" t="s">
        <v>602</v>
      </c>
      <c r="C61" s="77">
        <v>20</v>
      </c>
      <c r="D61" s="69">
        <f t="shared" si="4"/>
        <v>12</v>
      </c>
      <c r="E61" s="84" t="s">
        <v>83</v>
      </c>
      <c r="F61" s="71">
        <f t="shared" si="5"/>
        <v>240</v>
      </c>
      <c r="G61" s="85">
        <v>6</v>
      </c>
      <c r="H61" s="72">
        <f t="shared" si="6"/>
        <v>120</v>
      </c>
      <c r="I61" s="85"/>
      <c r="J61" s="72"/>
      <c r="K61" s="85">
        <v>6</v>
      </c>
      <c r="L61" s="72">
        <f t="shared" si="7"/>
        <v>120</v>
      </c>
      <c r="M61" s="85"/>
      <c r="N61" s="72"/>
    </row>
    <row r="62" spans="1:14" x14ac:dyDescent="0.25">
      <c r="A62" s="67">
        <v>51</v>
      </c>
      <c r="B62" s="101" t="s">
        <v>603</v>
      </c>
      <c r="C62" s="77">
        <v>35</v>
      </c>
      <c r="D62" s="69">
        <f t="shared" si="4"/>
        <v>6</v>
      </c>
      <c r="E62" s="84" t="s">
        <v>83</v>
      </c>
      <c r="F62" s="71">
        <f t="shared" si="5"/>
        <v>210</v>
      </c>
      <c r="G62" s="85">
        <v>3</v>
      </c>
      <c r="H62" s="72">
        <f t="shared" si="6"/>
        <v>105</v>
      </c>
      <c r="I62" s="85"/>
      <c r="J62" s="72">
        <f t="shared" si="8"/>
        <v>0</v>
      </c>
      <c r="K62" s="85">
        <v>3</v>
      </c>
      <c r="L62" s="72">
        <f t="shared" si="7"/>
        <v>105</v>
      </c>
      <c r="M62" s="85"/>
      <c r="N62" s="72"/>
    </row>
    <row r="63" spans="1:14" x14ac:dyDescent="0.25">
      <c r="A63" s="67">
        <v>52</v>
      </c>
      <c r="B63" s="101" t="s">
        <v>590</v>
      </c>
      <c r="C63" s="81">
        <v>25</v>
      </c>
      <c r="D63" s="69">
        <f t="shared" si="4"/>
        <v>2</v>
      </c>
      <c r="E63" s="84" t="s">
        <v>82</v>
      </c>
      <c r="F63" s="71">
        <f t="shared" si="5"/>
        <v>50</v>
      </c>
      <c r="G63" s="85">
        <v>2</v>
      </c>
      <c r="H63" s="72">
        <f t="shared" si="6"/>
        <v>50</v>
      </c>
      <c r="I63" s="85"/>
      <c r="J63" s="72"/>
      <c r="K63" s="85"/>
      <c r="L63" s="72">
        <f t="shared" si="7"/>
        <v>0</v>
      </c>
      <c r="M63" s="85"/>
      <c r="N63" s="72"/>
    </row>
    <row r="64" spans="1:14" x14ac:dyDescent="0.25">
      <c r="A64" s="67">
        <v>53</v>
      </c>
      <c r="B64" s="101" t="s">
        <v>604</v>
      </c>
      <c r="C64" s="86">
        <v>280</v>
      </c>
      <c r="D64" s="69">
        <v>3</v>
      </c>
      <c r="E64" s="83" t="s">
        <v>82</v>
      </c>
      <c r="F64" s="71">
        <f t="shared" si="5"/>
        <v>840</v>
      </c>
      <c r="G64" s="85">
        <v>1</v>
      </c>
      <c r="H64" s="72">
        <f t="shared" si="6"/>
        <v>280</v>
      </c>
      <c r="I64" s="85"/>
      <c r="J64" s="72">
        <f t="shared" si="8"/>
        <v>0</v>
      </c>
      <c r="K64" s="85">
        <v>1</v>
      </c>
      <c r="L64" s="72">
        <f t="shared" si="7"/>
        <v>280</v>
      </c>
      <c r="M64" s="85"/>
      <c r="N64" s="72"/>
    </row>
    <row r="65" spans="1:14" x14ac:dyDescent="0.25">
      <c r="A65" s="67">
        <v>54</v>
      </c>
      <c r="B65" s="101" t="s">
        <v>146</v>
      </c>
      <c r="C65" s="77">
        <v>80</v>
      </c>
      <c r="D65" s="69">
        <f t="shared" si="4"/>
        <v>15</v>
      </c>
      <c r="E65" s="84" t="s">
        <v>80</v>
      </c>
      <c r="F65" s="71">
        <f t="shared" si="5"/>
        <v>1200</v>
      </c>
      <c r="G65" s="85">
        <v>15</v>
      </c>
      <c r="H65" s="72">
        <f t="shared" si="6"/>
        <v>1200</v>
      </c>
      <c r="I65" s="85"/>
      <c r="J65" s="72">
        <f t="shared" si="8"/>
        <v>0</v>
      </c>
      <c r="K65" s="85"/>
      <c r="L65" s="72">
        <f t="shared" si="7"/>
        <v>0</v>
      </c>
      <c r="M65" s="85"/>
      <c r="N65" s="72"/>
    </row>
    <row r="66" spans="1:14" x14ac:dyDescent="0.25">
      <c r="A66" s="67">
        <v>55</v>
      </c>
      <c r="B66" s="101" t="s">
        <v>605</v>
      </c>
      <c r="C66" s="81">
        <v>75</v>
      </c>
      <c r="D66" s="69">
        <v>10</v>
      </c>
      <c r="E66" s="84" t="s">
        <v>606</v>
      </c>
      <c r="F66" s="71">
        <f t="shared" si="5"/>
        <v>750</v>
      </c>
      <c r="G66" s="85">
        <v>3</v>
      </c>
      <c r="H66" s="72">
        <f t="shared" si="6"/>
        <v>225</v>
      </c>
      <c r="I66" s="85"/>
      <c r="J66" s="72"/>
      <c r="K66" s="85"/>
      <c r="L66" s="72">
        <f t="shared" si="7"/>
        <v>0</v>
      </c>
      <c r="M66" s="85"/>
      <c r="N66" s="72"/>
    </row>
    <row r="67" spans="1:14" x14ac:dyDescent="0.25">
      <c r="A67" s="67">
        <v>56</v>
      </c>
      <c r="B67" s="101" t="s">
        <v>607</v>
      </c>
      <c r="C67" s="77">
        <v>320</v>
      </c>
      <c r="D67" s="69">
        <f t="shared" si="4"/>
        <v>4</v>
      </c>
      <c r="E67" s="84" t="s">
        <v>80</v>
      </c>
      <c r="F67" s="71">
        <f t="shared" si="5"/>
        <v>1280</v>
      </c>
      <c r="G67" s="85">
        <v>4</v>
      </c>
      <c r="H67" s="72">
        <f t="shared" si="6"/>
        <v>1280</v>
      </c>
      <c r="I67" s="85"/>
      <c r="J67" s="72">
        <f t="shared" si="8"/>
        <v>0</v>
      </c>
      <c r="K67" s="85"/>
      <c r="L67" s="72">
        <f t="shared" si="7"/>
        <v>0</v>
      </c>
      <c r="M67" s="85"/>
      <c r="N67" s="72"/>
    </row>
    <row r="68" spans="1:14" x14ac:dyDescent="0.25">
      <c r="A68" s="67">
        <v>57</v>
      </c>
      <c r="B68" s="101" t="s">
        <v>608</v>
      </c>
      <c r="C68" s="77">
        <v>1000</v>
      </c>
      <c r="D68" s="69">
        <f t="shared" si="4"/>
        <v>2</v>
      </c>
      <c r="E68" s="84" t="s">
        <v>82</v>
      </c>
      <c r="F68" s="71">
        <f t="shared" si="5"/>
        <v>2000</v>
      </c>
      <c r="G68" s="85">
        <v>2</v>
      </c>
      <c r="H68" s="72">
        <f>C68*G68</f>
        <v>2000</v>
      </c>
      <c r="I68" s="85"/>
      <c r="J68" s="72"/>
      <c r="K68" s="85"/>
      <c r="L68" s="72">
        <f t="shared" si="7"/>
        <v>0</v>
      </c>
      <c r="M68" s="85"/>
      <c r="N68" s="72"/>
    </row>
    <row r="69" spans="1:14" x14ac:dyDescent="0.25">
      <c r="A69" s="67">
        <v>58</v>
      </c>
      <c r="B69" s="101" t="s">
        <v>609</v>
      </c>
      <c r="C69" s="77">
        <v>37</v>
      </c>
      <c r="D69" s="69">
        <v>6</v>
      </c>
      <c r="E69" s="84" t="s">
        <v>610</v>
      </c>
      <c r="F69" s="71">
        <f t="shared" si="5"/>
        <v>222</v>
      </c>
      <c r="G69" s="85">
        <v>2</v>
      </c>
      <c r="H69" s="72">
        <f t="shared" si="6"/>
        <v>74</v>
      </c>
      <c r="I69" s="85"/>
      <c r="J69" s="72"/>
      <c r="K69" s="85"/>
      <c r="L69" s="72">
        <f t="shared" si="7"/>
        <v>0</v>
      </c>
      <c r="M69" s="85"/>
      <c r="N69" s="72"/>
    </row>
    <row r="70" spans="1:14" x14ac:dyDescent="0.25">
      <c r="A70" s="67">
        <v>59</v>
      </c>
      <c r="B70" s="101" t="s">
        <v>611</v>
      </c>
      <c r="C70" s="81">
        <v>38.200000000000003</v>
      </c>
      <c r="D70" s="69">
        <f t="shared" si="4"/>
        <v>6</v>
      </c>
      <c r="E70" s="84" t="s">
        <v>568</v>
      </c>
      <c r="F70" s="71">
        <f t="shared" si="5"/>
        <v>229.20000000000002</v>
      </c>
      <c r="G70" s="85">
        <v>3</v>
      </c>
      <c r="H70" s="72">
        <f>C70*G70</f>
        <v>114.60000000000001</v>
      </c>
      <c r="I70" s="85"/>
      <c r="J70" s="72"/>
      <c r="K70" s="85">
        <v>3</v>
      </c>
      <c r="L70" s="72">
        <f t="shared" si="7"/>
        <v>114.60000000000001</v>
      </c>
      <c r="M70" s="85"/>
      <c r="N70" s="72"/>
    </row>
    <row r="71" spans="1:14" x14ac:dyDescent="0.25">
      <c r="A71" s="67">
        <v>60</v>
      </c>
      <c r="B71" s="101" t="s">
        <v>591</v>
      </c>
      <c r="C71" s="77">
        <v>120</v>
      </c>
      <c r="D71" s="69">
        <v>2</v>
      </c>
      <c r="E71" s="84" t="s">
        <v>82</v>
      </c>
      <c r="F71" s="71">
        <f t="shared" si="5"/>
        <v>240</v>
      </c>
      <c r="G71" s="85"/>
      <c r="H71" s="72">
        <f>C71*G71</f>
        <v>0</v>
      </c>
      <c r="I71" s="85"/>
      <c r="J71" s="72"/>
      <c r="K71" s="85"/>
      <c r="L71" s="72">
        <f t="shared" si="7"/>
        <v>0</v>
      </c>
      <c r="M71" s="85"/>
      <c r="N71" s="72"/>
    </row>
    <row r="72" spans="1:14" x14ac:dyDescent="0.25">
      <c r="A72" s="67">
        <v>61</v>
      </c>
      <c r="B72" s="101" t="s">
        <v>612</v>
      </c>
      <c r="C72" s="77">
        <v>135</v>
      </c>
      <c r="D72" s="69">
        <f t="shared" si="4"/>
        <v>10</v>
      </c>
      <c r="E72" s="84" t="s">
        <v>84</v>
      </c>
      <c r="F72" s="71">
        <f t="shared" si="5"/>
        <v>1350</v>
      </c>
      <c r="G72" s="85"/>
      <c r="H72" s="72">
        <f t="shared" si="6"/>
        <v>0</v>
      </c>
      <c r="I72" s="85"/>
      <c r="J72" s="72"/>
      <c r="K72" s="85">
        <v>10</v>
      </c>
      <c r="L72" s="72">
        <f t="shared" si="7"/>
        <v>1350</v>
      </c>
      <c r="M72" s="85"/>
      <c r="N72" s="72"/>
    </row>
    <row r="73" spans="1:14" x14ac:dyDescent="0.25">
      <c r="A73" s="67">
        <v>62</v>
      </c>
      <c r="B73" s="101" t="s">
        <v>613</v>
      </c>
      <c r="C73" s="77">
        <v>185</v>
      </c>
      <c r="D73" s="69">
        <v>10</v>
      </c>
      <c r="E73" s="84" t="s">
        <v>84</v>
      </c>
      <c r="F73" s="71">
        <f t="shared" si="5"/>
        <v>1850</v>
      </c>
      <c r="G73" s="85"/>
      <c r="H73" s="72">
        <f t="shared" si="6"/>
        <v>0</v>
      </c>
      <c r="I73" s="85"/>
      <c r="J73" s="72"/>
      <c r="K73" s="85"/>
      <c r="L73" s="72">
        <f t="shared" si="7"/>
        <v>0</v>
      </c>
      <c r="M73" s="85"/>
      <c r="N73" s="72"/>
    </row>
    <row r="74" spans="1:14" x14ac:dyDescent="0.25">
      <c r="A74" s="67">
        <v>63</v>
      </c>
      <c r="B74" s="101" t="s">
        <v>614</v>
      </c>
      <c r="C74" s="81">
        <v>90</v>
      </c>
      <c r="D74" s="69">
        <v>6</v>
      </c>
      <c r="E74" s="84" t="s">
        <v>563</v>
      </c>
      <c r="F74" s="71">
        <f t="shared" si="5"/>
        <v>540</v>
      </c>
      <c r="G74" s="85"/>
      <c r="H74" s="72">
        <f t="shared" si="6"/>
        <v>0</v>
      </c>
      <c r="I74" s="85"/>
      <c r="J74" s="72"/>
      <c r="K74" s="85"/>
      <c r="L74" s="72">
        <f t="shared" si="7"/>
        <v>0</v>
      </c>
      <c r="M74" s="85"/>
      <c r="N74" s="72"/>
    </row>
    <row r="75" spans="1:14" x14ac:dyDescent="0.25">
      <c r="A75" s="67">
        <v>64</v>
      </c>
      <c r="B75" s="102" t="s">
        <v>143</v>
      </c>
      <c r="C75" s="87">
        <v>20</v>
      </c>
      <c r="D75" s="69">
        <f t="shared" si="4"/>
        <v>6</v>
      </c>
      <c r="E75" s="88" t="s">
        <v>563</v>
      </c>
      <c r="F75" s="71">
        <f t="shared" si="5"/>
        <v>120</v>
      </c>
      <c r="G75" s="85"/>
      <c r="H75" s="72">
        <f t="shared" si="6"/>
        <v>0</v>
      </c>
      <c r="I75" s="85"/>
      <c r="J75" s="72"/>
      <c r="K75" s="85">
        <v>6</v>
      </c>
      <c r="L75" s="72">
        <f t="shared" si="7"/>
        <v>120</v>
      </c>
      <c r="M75" s="85"/>
      <c r="N75" s="72"/>
    </row>
    <row r="76" spans="1:14" ht="23.25" x14ac:dyDescent="0.25">
      <c r="A76" s="67">
        <v>65</v>
      </c>
      <c r="B76" s="101" t="s">
        <v>615</v>
      </c>
      <c r="C76" s="86">
        <v>755</v>
      </c>
      <c r="D76" s="89">
        <v>1</v>
      </c>
      <c r="E76" s="83" t="s">
        <v>87</v>
      </c>
      <c r="F76" s="71">
        <f t="shared" si="5"/>
        <v>755</v>
      </c>
      <c r="G76" s="85">
        <v>1</v>
      </c>
      <c r="H76" s="72">
        <f t="shared" si="6"/>
        <v>755</v>
      </c>
      <c r="I76" s="85"/>
      <c r="J76" s="72">
        <f t="shared" si="8"/>
        <v>0</v>
      </c>
      <c r="K76" s="85"/>
      <c r="L76" s="72">
        <f t="shared" si="7"/>
        <v>0</v>
      </c>
      <c r="M76" s="85"/>
      <c r="N76" s="72"/>
    </row>
    <row r="77" spans="1:14" x14ac:dyDescent="0.25">
      <c r="A77" s="67">
        <v>66</v>
      </c>
      <c r="B77" s="101" t="s">
        <v>162</v>
      </c>
      <c r="C77" s="90">
        <v>300</v>
      </c>
      <c r="D77" s="89">
        <v>10</v>
      </c>
      <c r="E77" s="84" t="s">
        <v>563</v>
      </c>
      <c r="F77" s="71">
        <f t="shared" si="5"/>
        <v>3000</v>
      </c>
      <c r="G77" s="85"/>
      <c r="H77" s="72">
        <f t="shared" si="6"/>
        <v>0</v>
      </c>
      <c r="I77" s="85"/>
      <c r="J77" s="72">
        <f t="shared" si="8"/>
        <v>0</v>
      </c>
      <c r="K77" s="85"/>
      <c r="L77" s="72">
        <f t="shared" si="7"/>
        <v>0</v>
      </c>
      <c r="M77" s="85"/>
      <c r="N77" s="72"/>
    </row>
    <row r="78" spans="1:14" x14ac:dyDescent="0.25">
      <c r="A78" s="67">
        <v>67</v>
      </c>
      <c r="B78" s="101" t="s">
        <v>616</v>
      </c>
      <c r="C78" s="90">
        <v>480</v>
      </c>
      <c r="D78" s="89">
        <v>2</v>
      </c>
      <c r="E78" s="84" t="s">
        <v>565</v>
      </c>
      <c r="F78" s="71">
        <f t="shared" si="5"/>
        <v>960</v>
      </c>
      <c r="G78" s="85"/>
      <c r="H78" s="72">
        <f t="shared" si="6"/>
        <v>0</v>
      </c>
      <c r="I78" s="85"/>
      <c r="J78" s="72">
        <f t="shared" si="8"/>
        <v>0</v>
      </c>
      <c r="K78" s="85"/>
      <c r="L78" s="72"/>
      <c r="M78" s="85"/>
      <c r="N78" s="72"/>
    </row>
    <row r="79" spans="1:14" x14ac:dyDescent="0.25">
      <c r="A79" s="67">
        <v>68</v>
      </c>
      <c r="B79" s="103" t="s">
        <v>617</v>
      </c>
      <c r="C79" s="91">
        <v>15000</v>
      </c>
      <c r="D79" s="92">
        <v>1</v>
      </c>
      <c r="E79" s="93" t="s">
        <v>96</v>
      </c>
      <c r="F79" s="94">
        <v>15000</v>
      </c>
      <c r="G79" s="95"/>
      <c r="H79" s="72">
        <f t="shared" si="6"/>
        <v>0</v>
      </c>
      <c r="I79" s="95">
        <v>1</v>
      </c>
      <c r="J79" s="96">
        <v>15000</v>
      </c>
      <c r="K79" s="95"/>
      <c r="L79" s="96">
        <v>0</v>
      </c>
      <c r="M79" s="95"/>
      <c r="N79" s="96">
        <v>0</v>
      </c>
    </row>
    <row r="80" spans="1:14" x14ac:dyDescent="0.25">
      <c r="A80" s="67">
        <v>69</v>
      </c>
      <c r="B80" s="103" t="s">
        <v>618</v>
      </c>
      <c r="C80" s="91">
        <v>50000</v>
      </c>
      <c r="D80" s="92">
        <v>1</v>
      </c>
      <c r="E80" s="93" t="s">
        <v>95</v>
      </c>
      <c r="F80" s="94">
        <v>50000</v>
      </c>
      <c r="G80" s="95"/>
      <c r="H80" s="72">
        <f t="shared" si="6"/>
        <v>0</v>
      </c>
      <c r="I80" s="95">
        <v>1</v>
      </c>
      <c r="J80" s="96">
        <v>50000</v>
      </c>
      <c r="K80" s="95"/>
      <c r="L80" s="96">
        <v>0</v>
      </c>
      <c r="M80" s="95"/>
      <c r="N80" s="96">
        <v>0</v>
      </c>
    </row>
    <row r="81" spans="1:14" x14ac:dyDescent="0.25">
      <c r="A81" s="67">
        <v>70</v>
      </c>
      <c r="B81" s="103" t="s">
        <v>619</v>
      </c>
      <c r="C81" s="91">
        <v>50000</v>
      </c>
      <c r="D81" s="92">
        <v>2</v>
      </c>
      <c r="E81" s="93" t="s">
        <v>95</v>
      </c>
      <c r="F81" s="94">
        <v>10000</v>
      </c>
      <c r="G81" s="95"/>
      <c r="H81" s="72">
        <f t="shared" si="6"/>
        <v>0</v>
      </c>
      <c r="I81" s="95">
        <v>2</v>
      </c>
      <c r="J81" s="96">
        <v>10000</v>
      </c>
      <c r="K81" s="95"/>
      <c r="L81" s="96">
        <v>0</v>
      </c>
      <c r="M81" s="95"/>
      <c r="N81" s="96">
        <v>0</v>
      </c>
    </row>
    <row r="82" spans="1:14" x14ac:dyDescent="0.25">
      <c r="A82" s="23" t="s">
        <v>19</v>
      </c>
      <c r="B82" s="4"/>
      <c r="C82" s="4"/>
      <c r="D82" s="4"/>
      <c r="E82" s="4"/>
      <c r="F82" s="54">
        <f>SUM(F12:F81)</f>
        <v>174972.3</v>
      </c>
      <c r="G82" s="4"/>
      <c r="H82" s="4"/>
      <c r="I82" s="4"/>
      <c r="J82" s="4"/>
      <c r="K82" s="4"/>
      <c r="L82" s="4"/>
      <c r="M82" s="4"/>
      <c r="N82" s="4"/>
    </row>
    <row r="83" spans="1:14" s="8" customForma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</row>
    <row r="84" spans="1:14" s="8" customFormat="1" x14ac:dyDescent="0.25">
      <c r="A84" s="20" t="s">
        <v>27</v>
      </c>
      <c r="B84" s="6"/>
      <c r="C84" s="6"/>
      <c r="D84" s="6"/>
      <c r="E84" s="6"/>
      <c r="F84" s="6"/>
      <c r="G84" s="6"/>
      <c r="H84" s="7"/>
      <c r="I84" s="7"/>
      <c r="J84" s="7"/>
      <c r="K84" s="7"/>
      <c r="L84" s="7"/>
    </row>
    <row r="85" spans="1:14" s="8" customFormat="1" ht="14.45" customHeight="1" x14ac:dyDescent="0.25">
      <c r="B85" s="7"/>
      <c r="C85" s="7"/>
      <c r="D85" s="7"/>
      <c r="E85" s="7"/>
      <c r="F85" s="7"/>
      <c r="G85" s="7"/>
      <c r="H85" s="15"/>
      <c r="I85" s="7"/>
      <c r="K85"/>
      <c r="L85"/>
      <c r="M85"/>
    </row>
    <row r="86" spans="1:14" s="8" customFormat="1" ht="14.45" customHeight="1" x14ac:dyDescent="0.25">
      <c r="B86" s="7"/>
      <c r="C86" s="7"/>
      <c r="D86" s="7"/>
      <c r="E86" s="7"/>
      <c r="F86" s="7"/>
      <c r="G86" s="7"/>
      <c r="H86" s="15"/>
      <c r="I86" s="7"/>
      <c r="K86"/>
      <c r="L86"/>
      <c r="M86"/>
    </row>
    <row r="87" spans="1:14" s="8" customFormat="1" ht="14.45" customHeight="1" x14ac:dyDescent="0.25">
      <c r="A87" s="276" t="s">
        <v>620</v>
      </c>
      <c r="B87" s="276"/>
      <c r="C87" s="276"/>
      <c r="D87" s="7"/>
      <c r="E87" s="7"/>
      <c r="F87" s="7"/>
      <c r="G87" s="7"/>
      <c r="H87" s="15"/>
      <c r="I87" s="7"/>
      <c r="K87"/>
      <c r="L87"/>
      <c r="M87"/>
    </row>
    <row r="88" spans="1:14" s="8" customFormat="1" x14ac:dyDescent="0.25">
      <c r="B88" s="19" t="s">
        <v>28</v>
      </c>
      <c r="C88" s="7"/>
      <c r="D88" s="7"/>
      <c r="H88" s="7"/>
      <c r="K88"/>
      <c r="L88"/>
      <c r="M88"/>
    </row>
    <row r="89" spans="1:14" s="8" customFormat="1" x14ac:dyDescent="0.25">
      <c r="B89" s="7"/>
      <c r="C89" s="7"/>
      <c r="D89" s="7"/>
      <c r="H89" s="7"/>
      <c r="K89"/>
      <c r="L89"/>
      <c r="M89"/>
    </row>
    <row r="90" spans="1:14" s="8" customFormat="1" x14ac:dyDescent="0.25"/>
  </sheetData>
  <sheetProtection password="C1B6" sheet="1" objects="1" scenarios="1"/>
  <mergeCells count="21">
    <mergeCell ref="K7:N7"/>
    <mergeCell ref="G3:H3"/>
    <mergeCell ref="G4:H4"/>
    <mergeCell ref="A6:D6"/>
    <mergeCell ref="A7:E7"/>
    <mergeCell ref="F7:J7"/>
    <mergeCell ref="A87:C87"/>
    <mergeCell ref="A8:E8"/>
    <mergeCell ref="G8:H8"/>
    <mergeCell ref="I8:J8"/>
    <mergeCell ref="K8:N8"/>
    <mergeCell ref="A9:A11"/>
    <mergeCell ref="B9:B11"/>
    <mergeCell ref="C9:C11"/>
    <mergeCell ref="D9:E10"/>
    <mergeCell ref="F9:F11"/>
    <mergeCell ref="G9:N9"/>
    <mergeCell ref="G10:H10"/>
    <mergeCell ref="I10:J10"/>
    <mergeCell ref="K10:L10"/>
    <mergeCell ref="M10:N10"/>
  </mergeCells>
  <pageMargins left="0.62992125984251968" right="0.23622047244094491" top="0" bottom="0" header="0.31496062992125984" footer="0.31496062992125984"/>
  <pageSetup paperSize="10000" scale="8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zoomScaleNormal="100" zoomScaleSheetLayoutView="100" workbookViewId="0">
      <selection activeCell="B5" sqref="B5"/>
    </sheetView>
  </sheetViews>
  <sheetFormatPr defaultRowHeight="15" x14ac:dyDescent="0.25"/>
  <cols>
    <col min="1" max="1" width="10.5703125" customWidth="1"/>
    <col min="2" max="2" width="37.7109375" bestFit="1" customWidth="1"/>
    <col min="3" max="3" width="13.5703125" customWidth="1"/>
    <col min="4" max="4" width="7.5703125" style="56" customWidth="1"/>
    <col min="5" max="5" width="8.85546875" customWidth="1"/>
    <col min="6" max="6" width="11.42578125" customWidth="1"/>
    <col min="8" max="8" width="11.85546875" customWidth="1"/>
    <col min="10" max="10" width="11.85546875" customWidth="1"/>
    <col min="11" max="11" width="9.140625" customWidth="1"/>
    <col min="12" max="12" width="11.85546875" customWidth="1"/>
    <col min="14" max="14" width="11.85546875" customWidth="1"/>
  </cols>
  <sheetData>
    <row r="1" spans="1:14" ht="14.45" x14ac:dyDescent="0.35">
      <c r="A1" s="16" t="s">
        <v>24</v>
      </c>
      <c r="B1" s="13"/>
      <c r="C1" s="13"/>
    </row>
    <row r="2" spans="1:14" ht="14.45" x14ac:dyDescent="0.35">
      <c r="A2" s="16"/>
      <c r="B2" s="13"/>
      <c r="C2" s="13"/>
    </row>
    <row r="3" spans="1:14" ht="14.45" x14ac:dyDescent="0.35">
      <c r="G3" s="282" t="s">
        <v>0</v>
      </c>
      <c r="H3" s="282"/>
    </row>
    <row r="4" spans="1:14" ht="14.45" x14ac:dyDescent="0.35">
      <c r="G4" s="283" t="s">
        <v>33</v>
      </c>
      <c r="H4" s="283"/>
    </row>
    <row r="6" spans="1:14" ht="14.45" customHeight="1" x14ac:dyDescent="0.25">
      <c r="A6" s="284" t="s">
        <v>552</v>
      </c>
      <c r="B6" s="284"/>
      <c r="C6" s="284"/>
      <c r="D6" s="284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25">
      <c r="A7" s="285" t="s">
        <v>1</v>
      </c>
      <c r="B7" s="285"/>
      <c r="C7" s="285"/>
      <c r="D7" s="285"/>
      <c r="E7" s="285"/>
      <c r="F7" s="277" t="s">
        <v>2</v>
      </c>
      <c r="G7" s="277"/>
      <c r="H7" s="277"/>
      <c r="I7" s="277"/>
      <c r="J7" s="277"/>
      <c r="K7" s="280" t="s">
        <v>26</v>
      </c>
      <c r="L7" s="280"/>
      <c r="M7" s="280"/>
      <c r="N7" s="280"/>
    </row>
    <row r="8" spans="1:14" ht="14.45" x14ac:dyDescent="0.35">
      <c r="A8" s="286" t="s">
        <v>1102</v>
      </c>
      <c r="B8" s="286"/>
      <c r="C8" s="286"/>
      <c r="D8" s="286"/>
      <c r="E8" s="286"/>
      <c r="F8" s="134" t="s">
        <v>3</v>
      </c>
      <c r="G8" s="277" t="s">
        <v>4</v>
      </c>
      <c r="H8" s="277"/>
      <c r="I8" s="277" t="s">
        <v>5</v>
      </c>
      <c r="J8" s="277"/>
      <c r="K8" s="286" t="s">
        <v>6</v>
      </c>
      <c r="L8" s="286"/>
      <c r="M8" s="286"/>
      <c r="N8" s="286"/>
    </row>
    <row r="9" spans="1:14" x14ac:dyDescent="0.25">
      <c r="A9" s="278" t="s">
        <v>7</v>
      </c>
      <c r="B9" s="278" t="s">
        <v>8</v>
      </c>
      <c r="C9" s="278" t="s">
        <v>9</v>
      </c>
      <c r="D9" s="287" t="s">
        <v>10</v>
      </c>
      <c r="E9" s="288"/>
      <c r="F9" s="278" t="s">
        <v>11</v>
      </c>
      <c r="G9" s="277" t="s">
        <v>12</v>
      </c>
      <c r="H9" s="277"/>
      <c r="I9" s="277"/>
      <c r="J9" s="277"/>
      <c r="K9" s="277"/>
      <c r="L9" s="277"/>
      <c r="M9" s="277"/>
      <c r="N9" s="277"/>
    </row>
    <row r="10" spans="1:14" x14ac:dyDescent="0.25">
      <c r="A10" s="278"/>
      <c r="B10" s="278"/>
      <c r="C10" s="278"/>
      <c r="D10" s="289"/>
      <c r="E10" s="290"/>
      <c r="F10" s="278"/>
      <c r="G10" s="278" t="s">
        <v>13</v>
      </c>
      <c r="H10" s="278"/>
      <c r="I10" s="278" t="s">
        <v>14</v>
      </c>
      <c r="J10" s="278"/>
      <c r="K10" s="279" t="s">
        <v>15</v>
      </c>
      <c r="L10" s="279"/>
      <c r="M10" s="277" t="s">
        <v>16</v>
      </c>
      <c r="N10" s="277"/>
    </row>
    <row r="11" spans="1:14" x14ac:dyDescent="0.25">
      <c r="A11" s="278"/>
      <c r="B11" s="278"/>
      <c r="C11" s="278"/>
      <c r="D11" s="135" t="s">
        <v>25</v>
      </c>
      <c r="E11" s="135" t="s">
        <v>8</v>
      </c>
      <c r="F11" s="278"/>
      <c r="G11" s="134" t="s">
        <v>17</v>
      </c>
      <c r="H11" s="135" t="s">
        <v>18</v>
      </c>
      <c r="I11" s="135" t="s">
        <v>17</v>
      </c>
      <c r="J11" s="135" t="s">
        <v>18</v>
      </c>
      <c r="K11" s="135" t="s">
        <v>17</v>
      </c>
      <c r="L11" s="135" t="s">
        <v>18</v>
      </c>
      <c r="M11" s="135" t="s">
        <v>17</v>
      </c>
      <c r="N11" s="135" t="s">
        <v>18</v>
      </c>
    </row>
    <row r="12" spans="1:14" x14ac:dyDescent="0.25">
      <c r="A12" s="50">
        <v>1</v>
      </c>
      <c r="B12" s="203" t="s">
        <v>1103</v>
      </c>
      <c r="C12" s="52"/>
      <c r="D12" s="204">
        <v>20</v>
      </c>
      <c r="E12" s="52" t="s">
        <v>86</v>
      </c>
      <c r="F12" s="172"/>
      <c r="G12" s="177">
        <f>D12/2</f>
        <v>10</v>
      </c>
      <c r="H12" s="52"/>
      <c r="I12" s="52"/>
      <c r="J12" s="52"/>
      <c r="K12" s="177">
        <f>D12/2</f>
        <v>10</v>
      </c>
      <c r="L12" s="52"/>
      <c r="M12" s="52"/>
      <c r="N12" s="52"/>
    </row>
    <row r="13" spans="1:14" ht="14.45" customHeight="1" x14ac:dyDescent="0.25">
      <c r="A13" s="50">
        <v>2</v>
      </c>
      <c r="B13" s="203" t="s">
        <v>1104</v>
      </c>
      <c r="C13" s="52"/>
      <c r="D13" s="204">
        <v>30</v>
      </c>
      <c r="E13" s="52" t="s">
        <v>482</v>
      </c>
      <c r="F13" s="172"/>
      <c r="G13" s="177">
        <f t="shared" ref="G13:G53" si="0">D13/2</f>
        <v>15</v>
      </c>
      <c r="H13" s="52"/>
      <c r="I13" s="52"/>
      <c r="J13" s="52"/>
      <c r="K13" s="177">
        <f t="shared" ref="K13:K53" si="1">D13/2</f>
        <v>15</v>
      </c>
      <c r="L13" s="52"/>
      <c r="M13" s="52"/>
      <c r="N13" s="52"/>
    </row>
    <row r="14" spans="1:14" ht="14.45" customHeight="1" x14ac:dyDescent="0.25">
      <c r="A14" s="50">
        <v>3</v>
      </c>
      <c r="B14" s="203" t="s">
        <v>1105</v>
      </c>
      <c r="C14" s="52"/>
      <c r="D14" s="204">
        <v>5</v>
      </c>
      <c r="E14" s="52" t="s">
        <v>483</v>
      </c>
      <c r="F14" s="172"/>
      <c r="G14" s="177">
        <v>5</v>
      </c>
      <c r="H14" s="52"/>
      <c r="I14" s="52"/>
      <c r="J14" s="52"/>
      <c r="K14" s="177"/>
      <c r="L14" s="52"/>
      <c r="M14" s="52"/>
      <c r="N14" s="52"/>
    </row>
    <row r="15" spans="1:14" ht="14.45" customHeight="1" x14ac:dyDescent="0.25">
      <c r="A15" s="50">
        <v>4</v>
      </c>
      <c r="B15" s="203" t="s">
        <v>1106</v>
      </c>
      <c r="C15" s="52"/>
      <c r="D15" s="204">
        <v>4</v>
      </c>
      <c r="E15" s="52" t="s">
        <v>80</v>
      </c>
      <c r="F15" s="172"/>
      <c r="G15" s="177">
        <f t="shared" si="0"/>
        <v>2</v>
      </c>
      <c r="H15" s="52"/>
      <c r="I15" s="52"/>
      <c r="J15" s="52"/>
      <c r="K15" s="177">
        <f t="shared" si="1"/>
        <v>2</v>
      </c>
      <c r="L15" s="52"/>
      <c r="M15" s="52"/>
      <c r="N15" s="52"/>
    </row>
    <row r="16" spans="1:14" ht="14.45" customHeight="1" x14ac:dyDescent="0.25">
      <c r="A16" s="50">
        <v>5</v>
      </c>
      <c r="B16" s="203" t="s">
        <v>1107</v>
      </c>
      <c r="C16" s="52"/>
      <c r="D16" s="204">
        <v>10</v>
      </c>
      <c r="E16" s="52" t="s">
        <v>481</v>
      </c>
      <c r="F16" s="172"/>
      <c r="G16" s="177">
        <f t="shared" si="0"/>
        <v>5</v>
      </c>
      <c r="H16" s="52"/>
      <c r="I16" s="52"/>
      <c r="J16" s="52"/>
      <c r="K16" s="177">
        <f t="shared" si="1"/>
        <v>5</v>
      </c>
      <c r="L16" s="52"/>
      <c r="M16" s="52"/>
      <c r="N16" s="52"/>
    </row>
    <row r="17" spans="1:14" ht="14.45" customHeight="1" x14ac:dyDescent="0.25">
      <c r="A17" s="50">
        <v>6</v>
      </c>
      <c r="B17" s="203" t="s">
        <v>1108</v>
      </c>
      <c r="C17" s="52"/>
      <c r="D17" s="204">
        <v>50</v>
      </c>
      <c r="E17" s="52" t="s">
        <v>80</v>
      </c>
      <c r="F17" s="172"/>
      <c r="G17" s="177">
        <f t="shared" si="0"/>
        <v>25</v>
      </c>
      <c r="H17" s="52"/>
      <c r="I17" s="52"/>
      <c r="J17" s="52"/>
      <c r="K17" s="177">
        <f t="shared" si="1"/>
        <v>25</v>
      </c>
      <c r="L17" s="52"/>
      <c r="M17" s="52"/>
      <c r="N17" s="52"/>
    </row>
    <row r="18" spans="1:14" ht="14.45" customHeight="1" x14ac:dyDescent="0.25">
      <c r="A18" s="50">
        <v>7</v>
      </c>
      <c r="B18" s="203" t="s">
        <v>1109</v>
      </c>
      <c r="C18" s="52"/>
      <c r="D18" s="204">
        <v>20</v>
      </c>
      <c r="E18" s="52" t="s">
        <v>481</v>
      </c>
      <c r="F18" s="172"/>
      <c r="G18" s="177">
        <f t="shared" si="0"/>
        <v>10</v>
      </c>
      <c r="H18" s="52"/>
      <c r="I18" s="52"/>
      <c r="J18" s="52"/>
      <c r="K18" s="177">
        <f t="shared" si="1"/>
        <v>10</v>
      </c>
      <c r="L18" s="52"/>
      <c r="M18" s="52"/>
      <c r="N18" s="52"/>
    </row>
    <row r="19" spans="1:14" ht="14.45" customHeight="1" x14ac:dyDescent="0.25">
      <c r="A19" s="50">
        <v>8</v>
      </c>
      <c r="B19" s="203" t="s">
        <v>1110</v>
      </c>
      <c r="C19" s="52"/>
      <c r="D19" s="204">
        <v>4</v>
      </c>
      <c r="E19" s="52" t="s">
        <v>298</v>
      </c>
      <c r="F19" s="172"/>
      <c r="G19" s="177">
        <f t="shared" si="0"/>
        <v>2</v>
      </c>
      <c r="H19" s="52"/>
      <c r="I19" s="52"/>
      <c r="J19" s="52"/>
      <c r="K19" s="177">
        <f t="shared" si="1"/>
        <v>2</v>
      </c>
      <c r="L19" s="52"/>
      <c r="M19" s="52"/>
      <c r="N19" s="52"/>
    </row>
    <row r="20" spans="1:14" ht="14.45" customHeight="1" x14ac:dyDescent="0.25">
      <c r="A20" s="50">
        <v>9</v>
      </c>
      <c r="B20" s="203" t="s">
        <v>1111</v>
      </c>
      <c r="C20" s="52"/>
      <c r="D20" s="204">
        <v>5</v>
      </c>
      <c r="E20" s="52" t="s">
        <v>87</v>
      </c>
      <c r="F20" s="172"/>
      <c r="G20" s="177">
        <v>5</v>
      </c>
      <c r="H20" s="52"/>
      <c r="I20" s="52"/>
      <c r="J20" s="52"/>
      <c r="K20" s="177"/>
      <c r="L20" s="52"/>
      <c r="M20" s="52"/>
      <c r="N20" s="52"/>
    </row>
    <row r="21" spans="1:14" ht="14.45" customHeight="1" x14ac:dyDescent="0.25">
      <c r="A21" s="50">
        <v>10</v>
      </c>
      <c r="B21" s="203" t="s">
        <v>1112</v>
      </c>
      <c r="C21" s="52"/>
      <c r="D21" s="204">
        <v>10</v>
      </c>
      <c r="E21" s="52" t="s">
        <v>482</v>
      </c>
      <c r="F21" s="172"/>
      <c r="G21" s="177">
        <f t="shared" si="0"/>
        <v>5</v>
      </c>
      <c r="H21" s="52"/>
      <c r="I21" s="52"/>
      <c r="J21" s="52"/>
      <c r="K21" s="177">
        <f t="shared" si="1"/>
        <v>5</v>
      </c>
      <c r="L21" s="52"/>
      <c r="M21" s="52"/>
      <c r="N21" s="52"/>
    </row>
    <row r="22" spans="1:14" ht="14.45" customHeight="1" x14ac:dyDescent="0.25">
      <c r="A22" s="50">
        <v>11</v>
      </c>
      <c r="B22" s="203" t="s">
        <v>1113</v>
      </c>
      <c r="C22" s="52"/>
      <c r="D22" s="204">
        <v>20</v>
      </c>
      <c r="E22" s="52" t="s">
        <v>482</v>
      </c>
      <c r="F22" s="172"/>
      <c r="G22" s="177">
        <f t="shared" si="0"/>
        <v>10</v>
      </c>
      <c r="H22" s="52"/>
      <c r="I22" s="52"/>
      <c r="J22" s="52"/>
      <c r="K22" s="177">
        <f t="shared" si="1"/>
        <v>10</v>
      </c>
      <c r="L22" s="52"/>
      <c r="M22" s="52"/>
      <c r="N22" s="52"/>
    </row>
    <row r="23" spans="1:14" ht="14.45" customHeight="1" x14ac:dyDescent="0.25">
      <c r="A23" s="50">
        <v>12</v>
      </c>
      <c r="B23" s="203" t="s">
        <v>1114</v>
      </c>
      <c r="C23" s="52"/>
      <c r="D23" s="204">
        <v>20</v>
      </c>
      <c r="E23" s="52" t="s">
        <v>482</v>
      </c>
      <c r="F23" s="172"/>
      <c r="G23" s="177">
        <f t="shared" si="0"/>
        <v>10</v>
      </c>
      <c r="H23" s="52"/>
      <c r="I23" s="52"/>
      <c r="J23" s="52"/>
      <c r="K23" s="177">
        <f t="shared" si="1"/>
        <v>10</v>
      </c>
      <c r="L23" s="52"/>
      <c r="M23" s="52"/>
      <c r="N23" s="52"/>
    </row>
    <row r="24" spans="1:14" ht="14.45" customHeight="1" x14ac:dyDescent="0.25">
      <c r="A24" s="50">
        <v>13</v>
      </c>
      <c r="B24" s="203" t="s">
        <v>1115</v>
      </c>
      <c r="C24" s="52"/>
      <c r="D24" s="204">
        <v>20</v>
      </c>
      <c r="E24" s="52" t="s">
        <v>482</v>
      </c>
      <c r="F24" s="172"/>
      <c r="G24" s="177">
        <f t="shared" si="0"/>
        <v>10</v>
      </c>
      <c r="H24" s="52"/>
      <c r="I24" s="52"/>
      <c r="J24" s="52"/>
      <c r="K24" s="177">
        <f t="shared" si="1"/>
        <v>10</v>
      </c>
      <c r="L24" s="52"/>
      <c r="M24" s="52"/>
      <c r="N24" s="52"/>
    </row>
    <row r="25" spans="1:14" ht="14.45" customHeight="1" x14ac:dyDescent="0.25">
      <c r="A25" s="50">
        <v>14</v>
      </c>
      <c r="B25" s="203" t="s">
        <v>1116</v>
      </c>
      <c r="C25" s="52"/>
      <c r="D25" s="204">
        <v>10</v>
      </c>
      <c r="E25" s="52" t="s">
        <v>482</v>
      </c>
      <c r="F25" s="172"/>
      <c r="G25" s="177">
        <f t="shared" si="0"/>
        <v>5</v>
      </c>
      <c r="H25" s="52"/>
      <c r="I25" s="52"/>
      <c r="J25" s="52"/>
      <c r="K25" s="177">
        <f t="shared" si="1"/>
        <v>5</v>
      </c>
      <c r="L25" s="52"/>
      <c r="M25" s="52"/>
      <c r="N25" s="52"/>
    </row>
    <row r="26" spans="1:14" ht="14.45" customHeight="1" x14ac:dyDescent="0.25">
      <c r="A26" s="50">
        <v>15</v>
      </c>
      <c r="B26" s="203" t="s">
        <v>1117</v>
      </c>
      <c r="C26" s="52"/>
      <c r="D26" s="204">
        <v>20</v>
      </c>
      <c r="E26" s="52" t="s">
        <v>84</v>
      </c>
      <c r="F26" s="172"/>
      <c r="G26" s="177">
        <f t="shared" si="0"/>
        <v>10</v>
      </c>
      <c r="H26" s="52"/>
      <c r="I26" s="52"/>
      <c r="J26" s="52"/>
      <c r="K26" s="177">
        <f t="shared" si="1"/>
        <v>10</v>
      </c>
      <c r="L26" s="52"/>
      <c r="M26" s="52"/>
      <c r="N26" s="52"/>
    </row>
    <row r="27" spans="1:14" ht="14.45" customHeight="1" x14ac:dyDescent="0.25">
      <c r="A27" s="50">
        <v>16</v>
      </c>
      <c r="B27" s="203" t="s">
        <v>1146</v>
      </c>
      <c r="C27" s="52"/>
      <c r="D27" s="204">
        <v>20</v>
      </c>
      <c r="E27" s="52" t="s">
        <v>84</v>
      </c>
      <c r="F27" s="172"/>
      <c r="G27" s="177">
        <f t="shared" si="0"/>
        <v>10</v>
      </c>
      <c r="H27" s="52"/>
      <c r="I27" s="52"/>
      <c r="J27" s="52"/>
      <c r="K27" s="177">
        <f t="shared" si="1"/>
        <v>10</v>
      </c>
      <c r="L27" s="52"/>
      <c r="M27" s="52"/>
      <c r="N27" s="52"/>
    </row>
    <row r="28" spans="1:14" x14ac:dyDescent="0.25">
      <c r="A28" s="50">
        <v>17</v>
      </c>
      <c r="B28" s="203" t="s">
        <v>1147</v>
      </c>
      <c r="C28" s="52"/>
      <c r="D28" s="204">
        <v>20</v>
      </c>
      <c r="E28" s="52" t="s">
        <v>84</v>
      </c>
      <c r="F28" s="172"/>
      <c r="G28" s="177">
        <f t="shared" si="0"/>
        <v>10</v>
      </c>
      <c r="H28" s="52"/>
      <c r="I28" s="52"/>
      <c r="J28" s="52"/>
      <c r="K28" s="177">
        <f t="shared" si="1"/>
        <v>10</v>
      </c>
      <c r="L28" s="52"/>
      <c r="M28" s="52"/>
      <c r="N28" s="52"/>
    </row>
    <row r="29" spans="1:14" x14ac:dyDescent="0.25">
      <c r="A29" s="50">
        <v>18</v>
      </c>
      <c r="B29" s="203" t="s">
        <v>1118</v>
      </c>
      <c r="C29" s="52"/>
      <c r="D29" s="204">
        <v>5</v>
      </c>
      <c r="E29" s="52" t="s">
        <v>931</v>
      </c>
      <c r="F29" s="172"/>
      <c r="G29" s="177">
        <v>5</v>
      </c>
      <c r="H29" s="52"/>
      <c r="I29" s="52"/>
      <c r="J29" s="52"/>
      <c r="K29" s="177"/>
      <c r="L29" s="52"/>
      <c r="M29" s="52"/>
      <c r="N29" s="52"/>
    </row>
    <row r="30" spans="1:14" x14ac:dyDescent="0.25">
      <c r="A30" s="50">
        <v>19</v>
      </c>
      <c r="B30" s="203" t="s">
        <v>1119</v>
      </c>
      <c r="C30" s="52"/>
      <c r="D30" s="204">
        <v>5</v>
      </c>
      <c r="E30" s="52" t="s">
        <v>80</v>
      </c>
      <c r="F30" s="172"/>
      <c r="G30" s="177">
        <v>5</v>
      </c>
      <c r="H30" s="52"/>
      <c r="I30" s="52"/>
      <c r="J30" s="52"/>
      <c r="K30" s="177"/>
      <c r="L30" s="52"/>
      <c r="M30" s="52"/>
      <c r="N30" s="52"/>
    </row>
    <row r="31" spans="1:14" x14ac:dyDescent="0.25">
      <c r="A31" s="50">
        <v>20</v>
      </c>
      <c r="B31" s="203" t="s">
        <v>1120</v>
      </c>
      <c r="C31" s="52"/>
      <c r="D31" s="204">
        <v>5</v>
      </c>
      <c r="E31" s="52" t="s">
        <v>80</v>
      </c>
      <c r="F31" s="172"/>
      <c r="G31" s="177">
        <v>5</v>
      </c>
      <c r="H31" s="52"/>
      <c r="I31" s="52"/>
      <c r="J31" s="52"/>
      <c r="K31" s="177"/>
      <c r="L31" s="52"/>
      <c r="M31" s="52"/>
      <c r="N31" s="52"/>
    </row>
    <row r="32" spans="1:14" x14ac:dyDescent="0.25">
      <c r="A32" s="50">
        <v>21</v>
      </c>
      <c r="B32" s="203" t="s">
        <v>1121</v>
      </c>
      <c r="C32" s="52"/>
      <c r="D32" s="204">
        <v>40</v>
      </c>
      <c r="E32" s="52" t="s">
        <v>82</v>
      </c>
      <c r="F32" s="172"/>
      <c r="G32" s="177">
        <f t="shared" si="0"/>
        <v>20</v>
      </c>
      <c r="H32" s="52"/>
      <c r="I32" s="52"/>
      <c r="J32" s="52"/>
      <c r="K32" s="177">
        <f t="shared" si="1"/>
        <v>20</v>
      </c>
      <c r="L32" s="52"/>
      <c r="M32" s="52"/>
      <c r="N32" s="52"/>
    </row>
    <row r="33" spans="1:14" x14ac:dyDescent="0.25">
      <c r="A33" s="50">
        <v>22</v>
      </c>
      <c r="B33" s="203" t="s">
        <v>1122</v>
      </c>
      <c r="C33" s="52"/>
      <c r="D33" s="204">
        <v>10</v>
      </c>
      <c r="E33" s="52" t="s">
        <v>83</v>
      </c>
      <c r="F33" s="172"/>
      <c r="G33" s="177">
        <f t="shared" si="0"/>
        <v>5</v>
      </c>
      <c r="H33" s="52"/>
      <c r="I33" s="52"/>
      <c r="J33" s="52"/>
      <c r="K33" s="177">
        <f t="shared" si="1"/>
        <v>5</v>
      </c>
      <c r="L33" s="52"/>
      <c r="M33" s="52"/>
      <c r="N33" s="52"/>
    </row>
    <row r="34" spans="1:14" x14ac:dyDescent="0.25">
      <c r="A34" s="50">
        <v>23</v>
      </c>
      <c r="B34" s="203" t="s">
        <v>1123</v>
      </c>
      <c r="C34" s="52"/>
      <c r="D34" s="204">
        <v>10</v>
      </c>
      <c r="E34" s="52" t="s">
        <v>83</v>
      </c>
      <c r="F34" s="172"/>
      <c r="G34" s="177">
        <f t="shared" si="0"/>
        <v>5</v>
      </c>
      <c r="H34" s="52"/>
      <c r="I34" s="52"/>
      <c r="J34" s="52"/>
      <c r="K34" s="177">
        <f t="shared" si="1"/>
        <v>5</v>
      </c>
      <c r="L34" s="52"/>
      <c r="M34" s="52"/>
      <c r="N34" s="52"/>
    </row>
    <row r="35" spans="1:14" x14ac:dyDescent="0.25">
      <c r="A35" s="50">
        <v>24</v>
      </c>
      <c r="B35" s="203" t="s">
        <v>1124</v>
      </c>
      <c r="C35" s="52"/>
      <c r="D35" s="204">
        <v>10</v>
      </c>
      <c r="E35" s="52" t="s">
        <v>83</v>
      </c>
      <c r="F35" s="172"/>
      <c r="G35" s="177">
        <f t="shared" si="0"/>
        <v>5</v>
      </c>
      <c r="H35" s="52"/>
      <c r="I35" s="52"/>
      <c r="J35" s="52"/>
      <c r="K35" s="177">
        <f t="shared" si="1"/>
        <v>5</v>
      </c>
      <c r="L35" s="52"/>
      <c r="M35" s="52"/>
      <c r="N35" s="52"/>
    </row>
    <row r="36" spans="1:14" x14ac:dyDescent="0.25">
      <c r="A36" s="50">
        <v>25</v>
      </c>
      <c r="B36" s="203" t="s">
        <v>1125</v>
      </c>
      <c r="C36" s="52"/>
      <c r="D36" s="204">
        <v>5</v>
      </c>
      <c r="E36" s="52" t="s">
        <v>80</v>
      </c>
      <c r="F36" s="172"/>
      <c r="G36" s="177">
        <v>5</v>
      </c>
      <c r="H36" s="52"/>
      <c r="I36" s="52"/>
      <c r="J36" s="52"/>
      <c r="K36" s="177"/>
      <c r="L36" s="52"/>
      <c r="M36" s="52"/>
      <c r="N36" s="52"/>
    </row>
    <row r="37" spans="1:14" x14ac:dyDescent="0.25">
      <c r="A37" s="50">
        <v>26</v>
      </c>
      <c r="B37" s="203" t="s">
        <v>1126</v>
      </c>
      <c r="C37" s="52"/>
      <c r="D37" s="204">
        <v>100</v>
      </c>
      <c r="E37" s="52" t="s">
        <v>80</v>
      </c>
      <c r="F37" s="172"/>
      <c r="G37" s="177">
        <f t="shared" si="0"/>
        <v>50</v>
      </c>
      <c r="H37" s="52"/>
      <c r="I37" s="52"/>
      <c r="J37" s="52"/>
      <c r="K37" s="177">
        <f t="shared" si="1"/>
        <v>50</v>
      </c>
      <c r="L37" s="52"/>
      <c r="M37" s="52"/>
      <c r="N37" s="52"/>
    </row>
    <row r="38" spans="1:14" x14ac:dyDescent="0.25">
      <c r="A38" s="50">
        <v>27</v>
      </c>
      <c r="B38" s="203" t="s">
        <v>1127</v>
      </c>
      <c r="C38" s="52"/>
      <c r="D38" s="204">
        <v>30</v>
      </c>
      <c r="E38" s="52" t="s">
        <v>80</v>
      </c>
      <c r="F38" s="172"/>
      <c r="G38" s="177">
        <f t="shared" si="0"/>
        <v>15</v>
      </c>
      <c r="H38" s="52"/>
      <c r="I38" s="52"/>
      <c r="J38" s="52"/>
      <c r="K38" s="177">
        <f t="shared" si="1"/>
        <v>15</v>
      </c>
      <c r="L38" s="52"/>
      <c r="M38" s="52"/>
      <c r="N38" s="52"/>
    </row>
    <row r="39" spans="1:14" x14ac:dyDescent="0.25">
      <c r="A39" s="50">
        <v>28</v>
      </c>
      <c r="B39" s="203" t="s">
        <v>1128</v>
      </c>
      <c r="C39" s="52"/>
      <c r="D39" s="204">
        <v>10</v>
      </c>
      <c r="E39" s="52" t="s">
        <v>482</v>
      </c>
      <c r="F39" s="172"/>
      <c r="G39" s="177">
        <f t="shared" si="0"/>
        <v>5</v>
      </c>
      <c r="H39" s="52"/>
      <c r="I39" s="52"/>
      <c r="J39" s="52"/>
      <c r="K39" s="177">
        <f t="shared" si="1"/>
        <v>5</v>
      </c>
      <c r="L39" s="52"/>
      <c r="M39" s="52"/>
      <c r="N39" s="52"/>
    </row>
    <row r="40" spans="1:14" x14ac:dyDescent="0.25">
      <c r="A40" s="50">
        <v>29</v>
      </c>
      <c r="B40" s="203" t="s">
        <v>1129</v>
      </c>
      <c r="C40" s="52"/>
      <c r="D40" s="204">
        <v>10</v>
      </c>
      <c r="E40" s="52" t="s">
        <v>80</v>
      </c>
      <c r="F40" s="172"/>
      <c r="G40" s="177">
        <f t="shared" si="0"/>
        <v>5</v>
      </c>
      <c r="H40" s="52"/>
      <c r="I40" s="52"/>
      <c r="J40" s="52"/>
      <c r="K40" s="177">
        <f t="shared" si="1"/>
        <v>5</v>
      </c>
      <c r="L40" s="52"/>
      <c r="M40" s="52"/>
      <c r="N40" s="52"/>
    </row>
    <row r="41" spans="1:14" x14ac:dyDescent="0.25">
      <c r="A41" s="50">
        <v>30</v>
      </c>
      <c r="B41" s="203" t="s">
        <v>1130</v>
      </c>
      <c r="C41" s="52"/>
      <c r="D41" s="204">
        <v>25</v>
      </c>
      <c r="E41" s="52" t="s">
        <v>483</v>
      </c>
      <c r="F41" s="172"/>
      <c r="G41" s="177">
        <v>15</v>
      </c>
      <c r="H41" s="52"/>
      <c r="I41" s="52"/>
      <c r="J41" s="52"/>
      <c r="K41" s="177">
        <v>10</v>
      </c>
      <c r="L41" s="52"/>
      <c r="M41" s="52"/>
      <c r="N41" s="52"/>
    </row>
    <row r="42" spans="1:14" x14ac:dyDescent="0.25">
      <c r="A42" s="50">
        <v>31</v>
      </c>
      <c r="B42" s="203" t="s">
        <v>1131</v>
      </c>
      <c r="C42" s="52"/>
      <c r="D42" s="204">
        <v>25</v>
      </c>
      <c r="E42" s="52" t="s">
        <v>483</v>
      </c>
      <c r="F42" s="172"/>
      <c r="G42" s="177">
        <v>15</v>
      </c>
      <c r="H42" s="52"/>
      <c r="I42" s="52"/>
      <c r="J42" s="52"/>
      <c r="K42" s="177">
        <v>10</v>
      </c>
      <c r="L42" s="52"/>
      <c r="M42" s="52"/>
      <c r="N42" s="52"/>
    </row>
    <row r="43" spans="1:14" x14ac:dyDescent="0.25">
      <c r="A43" s="50">
        <v>32</v>
      </c>
      <c r="B43" s="203" t="s">
        <v>441</v>
      </c>
      <c r="C43" s="52"/>
      <c r="D43" s="204">
        <v>25</v>
      </c>
      <c r="E43" s="52" t="s">
        <v>483</v>
      </c>
      <c r="F43" s="172"/>
      <c r="G43" s="177">
        <v>15</v>
      </c>
      <c r="H43" s="52"/>
      <c r="I43" s="52"/>
      <c r="J43" s="52"/>
      <c r="K43" s="177">
        <v>10</v>
      </c>
      <c r="L43" s="52"/>
      <c r="M43" s="52"/>
      <c r="N43" s="52"/>
    </row>
    <row r="44" spans="1:14" x14ac:dyDescent="0.25">
      <c r="A44" s="50">
        <v>33</v>
      </c>
      <c r="B44" s="203" t="s">
        <v>1132</v>
      </c>
      <c r="C44" s="52"/>
      <c r="D44" s="204">
        <v>30</v>
      </c>
      <c r="E44" s="52" t="s">
        <v>483</v>
      </c>
      <c r="F44" s="172"/>
      <c r="G44" s="177">
        <f t="shared" si="0"/>
        <v>15</v>
      </c>
      <c r="H44" s="52"/>
      <c r="I44" s="52"/>
      <c r="J44" s="52"/>
      <c r="K44" s="177">
        <f t="shared" si="1"/>
        <v>15</v>
      </c>
      <c r="L44" s="52"/>
      <c r="M44" s="52"/>
      <c r="N44" s="52"/>
    </row>
    <row r="45" spans="1:14" x14ac:dyDescent="0.25">
      <c r="A45" s="50">
        <v>34</v>
      </c>
      <c r="B45" s="203" t="s">
        <v>1133</v>
      </c>
      <c r="C45" s="52"/>
      <c r="D45" s="204">
        <v>10</v>
      </c>
      <c r="E45" s="52" t="s">
        <v>482</v>
      </c>
      <c r="F45" s="172"/>
      <c r="G45" s="177">
        <f t="shared" si="0"/>
        <v>5</v>
      </c>
      <c r="H45" s="52"/>
      <c r="I45" s="52"/>
      <c r="J45" s="52"/>
      <c r="K45" s="177">
        <f t="shared" si="1"/>
        <v>5</v>
      </c>
      <c r="L45" s="52"/>
      <c r="M45" s="52"/>
      <c r="N45" s="52"/>
    </row>
    <row r="46" spans="1:14" x14ac:dyDescent="0.25">
      <c r="A46" s="50">
        <v>35</v>
      </c>
      <c r="B46" s="203" t="s">
        <v>1134</v>
      </c>
      <c r="C46" s="52"/>
      <c r="D46" s="204">
        <v>20</v>
      </c>
      <c r="E46" s="52" t="s">
        <v>482</v>
      </c>
      <c r="F46" s="172"/>
      <c r="G46" s="177">
        <f t="shared" si="0"/>
        <v>10</v>
      </c>
      <c r="H46" s="52"/>
      <c r="I46" s="52"/>
      <c r="J46" s="52"/>
      <c r="K46" s="177">
        <f t="shared" si="1"/>
        <v>10</v>
      </c>
      <c r="L46" s="52"/>
      <c r="M46" s="52"/>
      <c r="N46" s="52"/>
    </row>
    <row r="47" spans="1:14" x14ac:dyDescent="0.25">
      <c r="A47" s="50">
        <v>36</v>
      </c>
      <c r="B47" s="203" t="s">
        <v>1135</v>
      </c>
      <c r="C47" s="52"/>
      <c r="D47" s="204">
        <v>20</v>
      </c>
      <c r="E47" s="52" t="s">
        <v>482</v>
      </c>
      <c r="F47" s="172"/>
      <c r="G47" s="177">
        <f t="shared" si="0"/>
        <v>10</v>
      </c>
      <c r="H47" s="52"/>
      <c r="I47" s="52"/>
      <c r="J47" s="52"/>
      <c r="K47" s="177">
        <f t="shared" si="1"/>
        <v>10</v>
      </c>
      <c r="L47" s="52"/>
      <c r="M47" s="52"/>
      <c r="N47" s="52"/>
    </row>
    <row r="48" spans="1:14" x14ac:dyDescent="0.25">
      <c r="A48" s="50">
        <v>37</v>
      </c>
      <c r="B48" s="203" t="s">
        <v>1136</v>
      </c>
      <c r="C48" s="52"/>
      <c r="D48" s="204">
        <v>20</v>
      </c>
      <c r="E48" s="52" t="s">
        <v>482</v>
      </c>
      <c r="F48" s="172"/>
      <c r="G48" s="177">
        <f t="shared" si="0"/>
        <v>10</v>
      </c>
      <c r="H48" s="52"/>
      <c r="I48" s="52"/>
      <c r="J48" s="52"/>
      <c r="K48" s="177">
        <f t="shared" si="1"/>
        <v>10</v>
      </c>
      <c r="L48" s="52"/>
      <c r="M48" s="52"/>
      <c r="N48" s="52"/>
    </row>
    <row r="49" spans="1:14" x14ac:dyDescent="0.25">
      <c r="A49" s="50">
        <v>38</v>
      </c>
      <c r="B49" s="203" t="s">
        <v>1137</v>
      </c>
      <c r="C49" s="52"/>
      <c r="D49" s="204">
        <v>20</v>
      </c>
      <c r="E49" s="52" t="s">
        <v>482</v>
      </c>
      <c r="F49" s="172"/>
      <c r="G49" s="177">
        <f t="shared" si="0"/>
        <v>10</v>
      </c>
      <c r="H49" s="52"/>
      <c r="I49" s="52"/>
      <c r="J49" s="52"/>
      <c r="K49" s="177">
        <f t="shared" si="1"/>
        <v>10</v>
      </c>
      <c r="L49" s="52"/>
      <c r="M49" s="52"/>
      <c r="N49" s="52"/>
    </row>
    <row r="50" spans="1:14" x14ac:dyDescent="0.25">
      <c r="A50" s="50">
        <v>39</v>
      </c>
      <c r="B50" s="203" t="s">
        <v>1138</v>
      </c>
      <c r="C50" s="52"/>
      <c r="D50" s="204">
        <v>20</v>
      </c>
      <c r="E50" s="52" t="s">
        <v>482</v>
      </c>
      <c r="F50" s="172"/>
      <c r="G50" s="177">
        <f t="shared" si="0"/>
        <v>10</v>
      </c>
      <c r="H50" s="52"/>
      <c r="I50" s="52"/>
      <c r="J50" s="52"/>
      <c r="K50" s="177">
        <f t="shared" si="1"/>
        <v>10</v>
      </c>
      <c r="L50" s="52"/>
      <c r="M50" s="52"/>
      <c r="N50" s="52"/>
    </row>
    <row r="51" spans="1:14" x14ac:dyDescent="0.25">
      <c r="A51" s="50">
        <v>40</v>
      </c>
      <c r="B51" s="203" t="s">
        <v>1139</v>
      </c>
      <c r="C51" s="52"/>
      <c r="D51" s="204">
        <v>20</v>
      </c>
      <c r="E51" s="52" t="s">
        <v>482</v>
      </c>
      <c r="F51" s="172"/>
      <c r="G51" s="177">
        <f t="shared" si="0"/>
        <v>10</v>
      </c>
      <c r="H51" s="52"/>
      <c r="I51" s="52"/>
      <c r="J51" s="52"/>
      <c r="K51" s="177">
        <f t="shared" si="1"/>
        <v>10</v>
      </c>
      <c r="L51" s="52"/>
      <c r="M51" s="52"/>
      <c r="N51" s="52"/>
    </row>
    <row r="52" spans="1:14" x14ac:dyDescent="0.25">
      <c r="A52" s="50">
        <v>41</v>
      </c>
      <c r="B52" s="203" t="s">
        <v>1140</v>
      </c>
      <c r="C52" s="52"/>
      <c r="D52" s="204">
        <v>20</v>
      </c>
      <c r="E52" s="52" t="s">
        <v>482</v>
      </c>
      <c r="F52" s="172"/>
      <c r="G52" s="177">
        <f t="shared" si="0"/>
        <v>10</v>
      </c>
      <c r="H52" s="52"/>
      <c r="I52" s="52"/>
      <c r="J52" s="52"/>
      <c r="K52" s="177">
        <f t="shared" si="1"/>
        <v>10</v>
      </c>
      <c r="L52" s="52"/>
      <c r="M52" s="52"/>
      <c r="N52" s="52"/>
    </row>
    <row r="53" spans="1:14" x14ac:dyDescent="0.25">
      <c r="A53" s="50">
        <v>42</v>
      </c>
      <c r="B53" s="203" t="s">
        <v>1141</v>
      </c>
      <c r="C53" s="52"/>
      <c r="D53" s="204">
        <v>20</v>
      </c>
      <c r="E53" s="52" t="s">
        <v>482</v>
      </c>
      <c r="F53" s="172"/>
      <c r="G53" s="177">
        <f t="shared" si="0"/>
        <v>10</v>
      </c>
      <c r="H53" s="52"/>
      <c r="I53" s="52"/>
      <c r="J53" s="52"/>
      <c r="K53" s="177">
        <f t="shared" si="1"/>
        <v>10</v>
      </c>
      <c r="L53" s="52"/>
      <c r="M53" s="52"/>
      <c r="N53" s="52"/>
    </row>
    <row r="54" spans="1:14" x14ac:dyDescent="0.25">
      <c r="A54" s="50">
        <v>43</v>
      </c>
      <c r="B54" s="203" t="s">
        <v>538</v>
      </c>
      <c r="C54" s="52"/>
      <c r="D54" s="204">
        <v>1</v>
      </c>
      <c r="E54" s="52" t="s">
        <v>96</v>
      </c>
      <c r="F54" s="172"/>
      <c r="G54" s="177">
        <v>1</v>
      </c>
      <c r="H54" s="52"/>
      <c r="I54" s="52"/>
      <c r="J54" s="52"/>
      <c r="K54" s="177"/>
      <c r="L54" s="52"/>
      <c r="M54" s="52"/>
      <c r="N54" s="52"/>
    </row>
    <row r="55" spans="1:14" x14ac:dyDescent="0.25">
      <c r="A55" s="50">
        <v>44</v>
      </c>
      <c r="B55" s="203" t="s">
        <v>1142</v>
      </c>
      <c r="C55" s="52"/>
      <c r="D55" s="204">
        <v>4</v>
      </c>
      <c r="E55" s="52" t="s">
        <v>1144</v>
      </c>
      <c r="F55" s="172"/>
      <c r="G55" s="177">
        <v>4</v>
      </c>
      <c r="H55" s="52"/>
      <c r="I55" s="52"/>
      <c r="J55" s="52"/>
      <c r="K55" s="177"/>
      <c r="L55" s="52"/>
      <c r="M55" s="52"/>
      <c r="N55" s="52"/>
    </row>
    <row r="56" spans="1:14" x14ac:dyDescent="0.25">
      <c r="A56" s="50">
        <v>45</v>
      </c>
      <c r="B56" s="203" t="s">
        <v>1143</v>
      </c>
      <c r="C56" s="52"/>
      <c r="D56" s="204">
        <v>3</v>
      </c>
      <c r="E56" s="52" t="s">
        <v>1145</v>
      </c>
      <c r="F56" s="172"/>
      <c r="G56" s="177">
        <v>3</v>
      </c>
      <c r="H56" s="52"/>
      <c r="I56" s="52"/>
      <c r="J56" s="52"/>
      <c r="K56" s="177"/>
      <c r="L56" s="52"/>
      <c r="M56" s="52"/>
      <c r="N56" s="52"/>
    </row>
    <row r="57" spans="1:14" x14ac:dyDescent="0.25">
      <c r="A57" s="135" t="s">
        <v>19</v>
      </c>
      <c r="B57" s="52"/>
      <c r="C57" s="52"/>
      <c r="D57" s="50"/>
      <c r="E57" s="52"/>
      <c r="F57" s="54">
        <v>68600</v>
      </c>
      <c r="G57" s="52"/>
      <c r="H57" s="52"/>
      <c r="I57" s="52"/>
      <c r="J57" s="52"/>
      <c r="K57" s="52"/>
      <c r="L57" s="52"/>
      <c r="M57" s="52"/>
      <c r="N57" s="52"/>
    </row>
    <row r="58" spans="1:14" s="8" customFormat="1" x14ac:dyDescent="0.25">
      <c r="A58" s="5"/>
      <c r="B58" s="5"/>
      <c r="C58" s="5"/>
      <c r="D58" s="57"/>
      <c r="E58" s="5"/>
      <c r="F58" s="5"/>
      <c r="G58" s="5"/>
      <c r="H58" s="5"/>
      <c r="I58" s="5"/>
      <c r="J58" s="5"/>
      <c r="K58" s="5"/>
      <c r="L58" s="5"/>
      <c r="M58" s="5"/>
      <c r="N58" s="5"/>
    </row>
    <row r="59" spans="1:14" s="8" customFormat="1" x14ac:dyDescent="0.25">
      <c r="A59" s="20" t="s">
        <v>27</v>
      </c>
      <c r="B59" s="6"/>
      <c r="C59" s="6"/>
      <c r="D59" s="58"/>
      <c r="E59" s="6"/>
      <c r="F59" s="6"/>
      <c r="G59" s="6"/>
      <c r="H59" s="7"/>
      <c r="I59" s="7"/>
      <c r="J59" s="7"/>
      <c r="K59" s="7"/>
      <c r="L59" s="7"/>
    </row>
    <row r="60" spans="1:14" s="8" customFormat="1" ht="14.45" customHeight="1" x14ac:dyDescent="0.25">
      <c r="B60" s="7"/>
      <c r="C60" s="7"/>
      <c r="D60" s="133"/>
      <c r="E60" s="7"/>
      <c r="F60" s="7"/>
      <c r="G60" s="7"/>
      <c r="H60" s="15"/>
      <c r="I60" s="7"/>
      <c r="K60"/>
      <c r="L60"/>
      <c r="M60"/>
    </row>
    <row r="61" spans="1:14" s="8" customFormat="1" ht="14.45" customHeight="1" x14ac:dyDescent="0.25">
      <c r="B61" s="7"/>
      <c r="C61" s="7"/>
      <c r="D61" s="133"/>
      <c r="E61" s="7"/>
      <c r="F61" s="7"/>
      <c r="G61" s="7"/>
      <c r="H61" s="15"/>
      <c r="I61" s="7"/>
      <c r="K61"/>
      <c r="L61"/>
      <c r="M61"/>
    </row>
    <row r="62" spans="1:14" s="8" customFormat="1" ht="14.45" customHeight="1" x14ac:dyDescent="0.25">
      <c r="A62" s="276" t="s">
        <v>1414</v>
      </c>
      <c r="B62" s="276"/>
      <c r="C62" s="276"/>
      <c r="D62" s="133"/>
      <c r="E62" s="7"/>
      <c r="F62" s="7"/>
      <c r="G62" s="7"/>
      <c r="H62" s="15"/>
      <c r="I62" s="7"/>
      <c r="K62"/>
      <c r="L62"/>
      <c r="M62"/>
    </row>
    <row r="63" spans="1:14" s="8" customFormat="1" x14ac:dyDescent="0.25">
      <c r="A63" s="291" t="s">
        <v>999</v>
      </c>
      <c r="B63" s="291"/>
      <c r="C63" s="291"/>
      <c r="D63" s="133"/>
      <c r="H63" s="7"/>
      <c r="K63"/>
      <c r="L63"/>
      <c r="M63"/>
    </row>
    <row r="64" spans="1:14" s="8" customFormat="1" x14ac:dyDescent="0.25">
      <c r="B64" s="7"/>
      <c r="C64" s="7"/>
      <c r="D64" s="133"/>
      <c r="H64" s="7"/>
      <c r="K64"/>
      <c r="L64"/>
      <c r="M64"/>
    </row>
    <row r="65" spans="4:4" s="8" customFormat="1" x14ac:dyDescent="0.25">
      <c r="D65" s="136"/>
    </row>
  </sheetData>
  <sheetProtection password="C1B6" sheet="1" objects="1" scenarios="1"/>
  <mergeCells count="22">
    <mergeCell ref="K7:N7"/>
    <mergeCell ref="G3:H3"/>
    <mergeCell ref="G4:H4"/>
    <mergeCell ref="A6:D6"/>
    <mergeCell ref="A7:E7"/>
    <mergeCell ref="F7:J7"/>
    <mergeCell ref="A63:C63"/>
    <mergeCell ref="A8:E8"/>
    <mergeCell ref="G8:H8"/>
    <mergeCell ref="I8:J8"/>
    <mergeCell ref="K8:N8"/>
    <mergeCell ref="A9:A11"/>
    <mergeCell ref="B9:B11"/>
    <mergeCell ref="C9:C11"/>
    <mergeCell ref="D9:E10"/>
    <mergeCell ref="F9:F11"/>
    <mergeCell ref="G9:N9"/>
    <mergeCell ref="G10:H10"/>
    <mergeCell ref="I10:J10"/>
    <mergeCell ref="K10:L10"/>
    <mergeCell ref="M10:N10"/>
    <mergeCell ref="A62:C62"/>
  </mergeCells>
  <pageMargins left="0.62992125984251968" right="0.23622047244094491" top="0" bottom="0" header="0.31496062992125984" footer="0.31496062992125984"/>
  <pageSetup paperSize="10000" scale="8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zoomScaleNormal="100" zoomScaleSheetLayoutView="100" workbookViewId="0">
      <selection activeCell="C4" sqref="C4"/>
    </sheetView>
  </sheetViews>
  <sheetFormatPr defaultRowHeight="15" x14ac:dyDescent="0.25"/>
  <cols>
    <col min="1" max="1" width="10.5703125" customWidth="1"/>
    <col min="2" max="2" width="29.7109375" customWidth="1"/>
    <col min="3" max="3" width="13.5703125" customWidth="1"/>
    <col min="4" max="4" width="7.5703125" style="56" customWidth="1"/>
    <col min="5" max="5" width="8.85546875" style="56" customWidth="1"/>
    <col min="6" max="6" width="11.42578125" style="21" customWidth="1"/>
    <col min="8" max="8" width="11.85546875" customWidth="1"/>
    <col min="10" max="10" width="11.85546875" customWidth="1"/>
    <col min="11" max="11" width="9.140625" customWidth="1"/>
    <col min="12" max="12" width="11.85546875" customWidth="1"/>
    <col min="14" max="14" width="11.85546875" customWidth="1"/>
  </cols>
  <sheetData>
    <row r="1" spans="1:14" ht="14.45" x14ac:dyDescent="0.35">
      <c r="A1" s="16" t="s">
        <v>24</v>
      </c>
      <c r="B1" s="13"/>
      <c r="C1" s="13"/>
    </row>
    <row r="2" spans="1:14" ht="14.45" x14ac:dyDescent="0.35">
      <c r="A2" s="16"/>
      <c r="B2" s="13"/>
      <c r="C2" s="13"/>
    </row>
    <row r="3" spans="1:14" ht="14.45" x14ac:dyDescent="0.35">
      <c r="G3" s="282" t="s">
        <v>0</v>
      </c>
      <c r="H3" s="282"/>
    </row>
    <row r="4" spans="1:14" ht="14.45" x14ac:dyDescent="0.35">
      <c r="G4" s="283" t="s">
        <v>33</v>
      </c>
      <c r="H4" s="283"/>
    </row>
    <row r="6" spans="1:14" ht="14.45" customHeight="1" x14ac:dyDescent="0.25">
      <c r="A6" s="284" t="s">
        <v>552</v>
      </c>
      <c r="B6" s="284"/>
      <c r="C6" s="284"/>
      <c r="D6" s="284"/>
      <c r="E6" s="66"/>
      <c r="F6" s="60"/>
      <c r="G6" s="1"/>
      <c r="H6" s="1"/>
      <c r="I6" s="1"/>
      <c r="J6" s="1"/>
      <c r="K6" s="1"/>
      <c r="L6" s="1"/>
      <c r="M6" s="1"/>
      <c r="N6" s="1"/>
    </row>
    <row r="7" spans="1:14" x14ac:dyDescent="0.25">
      <c r="A7" s="285" t="s">
        <v>1</v>
      </c>
      <c r="B7" s="285"/>
      <c r="C7" s="285"/>
      <c r="D7" s="285"/>
      <c r="E7" s="285"/>
      <c r="F7" s="277" t="s">
        <v>2</v>
      </c>
      <c r="G7" s="277"/>
      <c r="H7" s="277"/>
      <c r="I7" s="277"/>
      <c r="J7" s="277"/>
      <c r="K7" s="280" t="s">
        <v>26</v>
      </c>
      <c r="L7" s="280"/>
      <c r="M7" s="280"/>
      <c r="N7" s="280"/>
    </row>
    <row r="8" spans="1:14" ht="14.45" x14ac:dyDescent="0.35">
      <c r="A8" s="286" t="s">
        <v>489</v>
      </c>
      <c r="B8" s="286"/>
      <c r="C8" s="286"/>
      <c r="D8" s="286"/>
      <c r="E8" s="286"/>
      <c r="F8" s="22" t="s">
        <v>3</v>
      </c>
      <c r="G8" s="277" t="s">
        <v>4</v>
      </c>
      <c r="H8" s="277"/>
      <c r="I8" s="277" t="s">
        <v>5</v>
      </c>
      <c r="J8" s="277"/>
      <c r="K8" s="286" t="s">
        <v>6</v>
      </c>
      <c r="L8" s="286"/>
      <c r="M8" s="286"/>
      <c r="N8" s="286"/>
    </row>
    <row r="9" spans="1:14" x14ac:dyDescent="0.25">
      <c r="A9" s="278" t="s">
        <v>7</v>
      </c>
      <c r="B9" s="278" t="s">
        <v>8</v>
      </c>
      <c r="C9" s="278" t="s">
        <v>9</v>
      </c>
      <c r="D9" s="287" t="s">
        <v>10</v>
      </c>
      <c r="E9" s="288"/>
      <c r="F9" s="278" t="s">
        <v>11</v>
      </c>
      <c r="G9" s="277" t="s">
        <v>12</v>
      </c>
      <c r="H9" s="277"/>
      <c r="I9" s="277"/>
      <c r="J9" s="277"/>
      <c r="K9" s="277"/>
      <c r="L9" s="277"/>
      <c r="M9" s="277"/>
      <c r="N9" s="277"/>
    </row>
    <row r="10" spans="1:14" x14ac:dyDescent="0.25">
      <c r="A10" s="278"/>
      <c r="B10" s="278"/>
      <c r="C10" s="278"/>
      <c r="D10" s="289"/>
      <c r="E10" s="290"/>
      <c r="F10" s="278"/>
      <c r="G10" s="278" t="s">
        <v>13</v>
      </c>
      <c r="H10" s="278"/>
      <c r="I10" s="278" t="s">
        <v>14</v>
      </c>
      <c r="J10" s="278"/>
      <c r="K10" s="279" t="s">
        <v>15</v>
      </c>
      <c r="L10" s="279"/>
      <c r="M10" s="277" t="s">
        <v>16</v>
      </c>
      <c r="N10" s="277"/>
    </row>
    <row r="11" spans="1:14" x14ac:dyDescent="0.25">
      <c r="A11" s="278"/>
      <c r="B11" s="278"/>
      <c r="C11" s="278"/>
      <c r="D11" s="23" t="s">
        <v>25</v>
      </c>
      <c r="E11" s="23" t="s">
        <v>8</v>
      </c>
      <c r="F11" s="278"/>
      <c r="G11" s="22" t="s">
        <v>17</v>
      </c>
      <c r="H11" s="23" t="s">
        <v>18</v>
      </c>
      <c r="I11" s="23" t="s">
        <v>17</v>
      </c>
      <c r="J11" s="23" t="s">
        <v>18</v>
      </c>
      <c r="K11" s="23" t="s">
        <v>17</v>
      </c>
      <c r="L11" s="23" t="s">
        <v>18</v>
      </c>
      <c r="M11" s="23" t="s">
        <v>17</v>
      </c>
      <c r="N11" s="23" t="s">
        <v>18</v>
      </c>
    </row>
    <row r="12" spans="1:14" s="9" customFormat="1" ht="11.25" x14ac:dyDescent="0.2">
      <c r="A12" s="50">
        <v>1</v>
      </c>
      <c r="B12" s="193" t="s">
        <v>490</v>
      </c>
      <c r="C12" s="194">
        <v>107</v>
      </c>
      <c r="D12" s="118">
        <v>12</v>
      </c>
      <c r="E12" s="50" t="s">
        <v>539</v>
      </c>
      <c r="F12" s="195">
        <v>1284</v>
      </c>
      <c r="G12" s="118">
        <v>6</v>
      </c>
      <c r="H12" s="52"/>
      <c r="I12" s="118"/>
      <c r="J12" s="52"/>
      <c r="K12" s="118">
        <v>6</v>
      </c>
      <c r="L12" s="52"/>
      <c r="M12" s="118"/>
      <c r="N12" s="52"/>
    </row>
    <row r="13" spans="1:14" s="9" customFormat="1" ht="11.25" x14ac:dyDescent="0.2">
      <c r="A13" s="50">
        <v>2</v>
      </c>
      <c r="B13" s="193" t="s">
        <v>491</v>
      </c>
      <c r="C13" s="196">
        <v>260</v>
      </c>
      <c r="D13" s="118">
        <v>20</v>
      </c>
      <c r="E13" s="50" t="s">
        <v>540</v>
      </c>
      <c r="F13" s="195">
        <v>5200</v>
      </c>
      <c r="G13" s="118">
        <v>10</v>
      </c>
      <c r="H13" s="52"/>
      <c r="I13" s="118"/>
      <c r="J13" s="52"/>
      <c r="K13" s="118">
        <v>10</v>
      </c>
      <c r="L13" s="52"/>
      <c r="M13" s="118"/>
      <c r="N13" s="52"/>
    </row>
    <row r="14" spans="1:14" s="9" customFormat="1" ht="11.25" x14ac:dyDescent="0.2">
      <c r="A14" s="50">
        <v>3</v>
      </c>
      <c r="B14" s="193" t="s">
        <v>492</v>
      </c>
      <c r="C14" s="196">
        <v>240</v>
      </c>
      <c r="D14" s="118">
        <v>10</v>
      </c>
      <c r="E14" s="50" t="s">
        <v>540</v>
      </c>
      <c r="F14" s="195">
        <v>2400</v>
      </c>
      <c r="G14" s="118">
        <v>5</v>
      </c>
      <c r="H14" s="52"/>
      <c r="I14" s="118"/>
      <c r="J14" s="52"/>
      <c r="K14" s="118">
        <v>5</v>
      </c>
      <c r="L14" s="52"/>
      <c r="M14" s="118"/>
      <c r="N14" s="52"/>
    </row>
    <row r="15" spans="1:14" s="9" customFormat="1" ht="11.25" x14ac:dyDescent="0.2">
      <c r="A15" s="50">
        <v>4</v>
      </c>
      <c r="B15" s="193" t="s">
        <v>493</v>
      </c>
      <c r="C15" s="196">
        <v>245</v>
      </c>
      <c r="D15" s="118">
        <v>30</v>
      </c>
      <c r="E15" s="50" t="s">
        <v>540</v>
      </c>
      <c r="F15" s="195">
        <v>7350</v>
      </c>
      <c r="G15" s="118">
        <v>10</v>
      </c>
      <c r="H15" s="52"/>
      <c r="I15" s="118">
        <v>5</v>
      </c>
      <c r="J15" s="52"/>
      <c r="K15" s="118">
        <v>10</v>
      </c>
      <c r="L15" s="52"/>
      <c r="M15" s="118">
        <v>5</v>
      </c>
      <c r="N15" s="52"/>
    </row>
    <row r="16" spans="1:14" s="9" customFormat="1" ht="11.25" x14ac:dyDescent="0.2">
      <c r="A16" s="50">
        <v>5</v>
      </c>
      <c r="B16" s="193" t="s">
        <v>494</v>
      </c>
      <c r="C16" s="196">
        <v>800</v>
      </c>
      <c r="D16" s="118">
        <v>22</v>
      </c>
      <c r="E16" s="50" t="s">
        <v>541</v>
      </c>
      <c r="F16" s="195">
        <v>17600</v>
      </c>
      <c r="G16" s="118">
        <v>6</v>
      </c>
      <c r="H16" s="52"/>
      <c r="I16" s="118">
        <v>5</v>
      </c>
      <c r="J16" s="52"/>
      <c r="K16" s="118">
        <v>6</v>
      </c>
      <c r="L16" s="52"/>
      <c r="M16" s="118">
        <v>5</v>
      </c>
      <c r="N16" s="52"/>
    </row>
    <row r="17" spans="1:14" s="9" customFormat="1" ht="11.25" x14ac:dyDescent="0.2">
      <c r="A17" s="50">
        <v>6</v>
      </c>
      <c r="B17" s="193" t="s">
        <v>495</v>
      </c>
      <c r="C17" s="196">
        <v>800</v>
      </c>
      <c r="D17" s="118">
        <v>15</v>
      </c>
      <c r="E17" s="50" t="s">
        <v>541</v>
      </c>
      <c r="F17" s="195">
        <v>12000</v>
      </c>
      <c r="G17" s="118">
        <v>5</v>
      </c>
      <c r="H17" s="52"/>
      <c r="I17" s="118">
        <v>5</v>
      </c>
      <c r="J17" s="52"/>
      <c r="K17" s="118">
        <v>5</v>
      </c>
      <c r="L17" s="52"/>
      <c r="M17" s="118"/>
      <c r="N17" s="52"/>
    </row>
    <row r="18" spans="1:14" s="9" customFormat="1" ht="11.25" x14ac:dyDescent="0.2">
      <c r="A18" s="50">
        <v>7</v>
      </c>
      <c r="B18" s="193" t="s">
        <v>496</v>
      </c>
      <c r="C18" s="196">
        <v>1400</v>
      </c>
      <c r="D18" s="118">
        <v>2</v>
      </c>
      <c r="E18" s="50" t="s">
        <v>542</v>
      </c>
      <c r="F18" s="195">
        <v>2800</v>
      </c>
      <c r="G18" s="118">
        <v>2</v>
      </c>
      <c r="H18" s="52"/>
      <c r="I18" s="118"/>
      <c r="J18" s="52"/>
      <c r="K18" s="118"/>
      <c r="L18" s="52"/>
      <c r="M18" s="118"/>
      <c r="N18" s="52"/>
    </row>
    <row r="19" spans="1:14" s="9" customFormat="1" ht="11.25" x14ac:dyDescent="0.2">
      <c r="A19" s="50">
        <v>8</v>
      </c>
      <c r="B19" s="193" t="s">
        <v>497</v>
      </c>
      <c r="C19" s="196">
        <v>350</v>
      </c>
      <c r="D19" s="118">
        <v>2</v>
      </c>
      <c r="E19" s="50" t="s">
        <v>542</v>
      </c>
      <c r="F19" s="195">
        <v>700</v>
      </c>
      <c r="G19" s="118">
        <v>2</v>
      </c>
      <c r="H19" s="52"/>
      <c r="I19" s="118"/>
      <c r="J19" s="52"/>
      <c r="K19" s="118"/>
      <c r="L19" s="52"/>
      <c r="M19" s="118"/>
      <c r="N19" s="52"/>
    </row>
    <row r="20" spans="1:14" s="9" customFormat="1" ht="11.25" x14ac:dyDescent="0.2">
      <c r="A20" s="50">
        <v>9</v>
      </c>
      <c r="B20" s="193" t="s">
        <v>498</v>
      </c>
      <c r="C20" s="196">
        <v>80</v>
      </c>
      <c r="D20" s="118">
        <v>1</v>
      </c>
      <c r="E20" s="50" t="s">
        <v>543</v>
      </c>
      <c r="F20" s="195">
        <v>80</v>
      </c>
      <c r="G20" s="118">
        <v>1</v>
      </c>
      <c r="H20" s="52"/>
      <c r="I20" s="118"/>
      <c r="J20" s="52"/>
      <c r="K20" s="118"/>
      <c r="L20" s="52"/>
      <c r="M20" s="118"/>
      <c r="N20" s="52"/>
    </row>
    <row r="21" spans="1:14" s="9" customFormat="1" ht="11.25" x14ac:dyDescent="0.2">
      <c r="A21" s="50">
        <v>10</v>
      </c>
      <c r="B21" s="193" t="s">
        <v>499</v>
      </c>
      <c r="C21" s="196">
        <v>40</v>
      </c>
      <c r="D21" s="118">
        <v>4</v>
      </c>
      <c r="E21" s="50" t="s">
        <v>544</v>
      </c>
      <c r="F21" s="195">
        <v>160</v>
      </c>
      <c r="G21" s="118">
        <v>2</v>
      </c>
      <c r="H21" s="52"/>
      <c r="I21" s="118"/>
      <c r="J21" s="52"/>
      <c r="K21" s="118">
        <v>2</v>
      </c>
      <c r="L21" s="52"/>
      <c r="M21" s="118"/>
      <c r="N21" s="52"/>
    </row>
    <row r="22" spans="1:14" s="9" customFormat="1" ht="11.25" x14ac:dyDescent="0.2">
      <c r="A22" s="50">
        <v>11</v>
      </c>
      <c r="B22" s="193" t="s">
        <v>500</v>
      </c>
      <c r="C22" s="196">
        <v>2300</v>
      </c>
      <c r="D22" s="118">
        <v>1</v>
      </c>
      <c r="E22" s="50" t="s">
        <v>545</v>
      </c>
      <c r="F22" s="195">
        <v>2300</v>
      </c>
      <c r="G22" s="118">
        <v>1</v>
      </c>
      <c r="H22" s="52"/>
      <c r="I22" s="118"/>
      <c r="J22" s="52"/>
      <c r="K22" s="118"/>
      <c r="L22" s="52"/>
      <c r="M22" s="118"/>
      <c r="N22" s="52"/>
    </row>
    <row r="23" spans="1:14" s="9" customFormat="1" ht="11.25" x14ac:dyDescent="0.2">
      <c r="A23" s="50">
        <v>12</v>
      </c>
      <c r="B23" s="193" t="s">
        <v>501</v>
      </c>
      <c r="C23" s="196">
        <v>60</v>
      </c>
      <c r="D23" s="118">
        <v>1</v>
      </c>
      <c r="E23" s="50" t="s">
        <v>545</v>
      </c>
      <c r="F23" s="195">
        <v>60</v>
      </c>
      <c r="G23" s="118">
        <v>1</v>
      </c>
      <c r="H23" s="52"/>
      <c r="I23" s="118"/>
      <c r="J23" s="52"/>
      <c r="K23" s="118"/>
      <c r="L23" s="52"/>
      <c r="M23" s="118"/>
      <c r="N23" s="52"/>
    </row>
    <row r="24" spans="1:14" s="9" customFormat="1" ht="11.25" x14ac:dyDescent="0.2">
      <c r="A24" s="50">
        <v>13</v>
      </c>
      <c r="B24" s="193" t="s">
        <v>502</v>
      </c>
      <c r="C24" s="196">
        <v>135</v>
      </c>
      <c r="D24" s="118">
        <v>1</v>
      </c>
      <c r="E24" s="50" t="s">
        <v>545</v>
      </c>
      <c r="F24" s="195">
        <v>135</v>
      </c>
      <c r="G24" s="118">
        <v>1</v>
      </c>
      <c r="H24" s="52"/>
      <c r="I24" s="118"/>
      <c r="J24" s="52"/>
      <c r="K24" s="118"/>
      <c r="L24" s="52"/>
      <c r="M24" s="118"/>
      <c r="N24" s="52"/>
    </row>
    <row r="25" spans="1:14" s="9" customFormat="1" ht="11.25" x14ac:dyDescent="0.2">
      <c r="A25" s="50">
        <v>14</v>
      </c>
      <c r="B25" s="193" t="s">
        <v>503</v>
      </c>
      <c r="C25" s="196">
        <v>6</v>
      </c>
      <c r="D25" s="118">
        <v>150</v>
      </c>
      <c r="E25" s="50" t="s">
        <v>541</v>
      </c>
      <c r="F25" s="195">
        <v>900</v>
      </c>
      <c r="G25" s="118">
        <v>50</v>
      </c>
      <c r="H25" s="52"/>
      <c r="I25" s="118">
        <v>50</v>
      </c>
      <c r="J25" s="52"/>
      <c r="K25" s="118">
        <v>50</v>
      </c>
      <c r="L25" s="52"/>
      <c r="M25" s="118"/>
      <c r="N25" s="52"/>
    </row>
    <row r="26" spans="1:14" s="9" customFormat="1" ht="11.25" x14ac:dyDescent="0.2">
      <c r="A26" s="50">
        <v>15</v>
      </c>
      <c r="B26" s="193" t="s">
        <v>504</v>
      </c>
      <c r="C26" s="196">
        <v>21</v>
      </c>
      <c r="D26" s="118">
        <v>4</v>
      </c>
      <c r="E26" s="50" t="s">
        <v>544</v>
      </c>
      <c r="F26" s="195">
        <v>84</v>
      </c>
      <c r="G26" s="118">
        <v>4</v>
      </c>
      <c r="H26" s="52"/>
      <c r="I26" s="118"/>
      <c r="J26" s="52"/>
      <c r="K26" s="118"/>
      <c r="L26" s="52"/>
      <c r="M26" s="118"/>
      <c r="N26" s="52"/>
    </row>
    <row r="27" spans="1:14" s="9" customFormat="1" ht="11.25" x14ac:dyDescent="0.2">
      <c r="A27" s="50">
        <v>16</v>
      </c>
      <c r="B27" s="197" t="s">
        <v>505</v>
      </c>
      <c r="C27" s="194">
        <v>18</v>
      </c>
      <c r="D27" s="118">
        <v>4</v>
      </c>
      <c r="E27" s="50" t="s">
        <v>541</v>
      </c>
      <c r="F27" s="195">
        <v>72</v>
      </c>
      <c r="G27" s="118">
        <v>2</v>
      </c>
      <c r="H27" s="52"/>
      <c r="I27" s="118"/>
      <c r="J27" s="52"/>
      <c r="K27" s="118">
        <v>2</v>
      </c>
      <c r="L27" s="52"/>
      <c r="M27" s="118"/>
      <c r="N27" s="52"/>
    </row>
    <row r="28" spans="1:14" s="9" customFormat="1" ht="11.25" x14ac:dyDescent="0.2">
      <c r="A28" s="50">
        <v>17</v>
      </c>
      <c r="B28" s="197" t="s">
        <v>506</v>
      </c>
      <c r="C28" s="194">
        <v>145</v>
      </c>
      <c r="D28" s="118">
        <v>4</v>
      </c>
      <c r="E28" s="50" t="s">
        <v>546</v>
      </c>
      <c r="F28" s="195">
        <v>580</v>
      </c>
      <c r="G28" s="118">
        <v>2</v>
      </c>
      <c r="H28" s="52"/>
      <c r="I28" s="118"/>
      <c r="J28" s="52"/>
      <c r="K28" s="118">
        <v>2</v>
      </c>
      <c r="L28" s="52"/>
      <c r="M28" s="118"/>
      <c r="N28" s="52"/>
    </row>
    <row r="29" spans="1:14" s="9" customFormat="1" ht="11.25" x14ac:dyDescent="0.2">
      <c r="A29" s="50">
        <v>18</v>
      </c>
      <c r="B29" s="197" t="s">
        <v>507</v>
      </c>
      <c r="C29" s="194">
        <v>410</v>
      </c>
      <c r="D29" s="118">
        <v>4</v>
      </c>
      <c r="E29" s="50" t="s">
        <v>547</v>
      </c>
      <c r="F29" s="195">
        <v>1640</v>
      </c>
      <c r="G29" s="118">
        <v>2</v>
      </c>
      <c r="H29" s="52"/>
      <c r="I29" s="118"/>
      <c r="J29" s="52"/>
      <c r="K29" s="118">
        <v>2</v>
      </c>
      <c r="L29" s="52"/>
      <c r="M29" s="118"/>
      <c r="N29" s="52"/>
    </row>
    <row r="30" spans="1:14" s="9" customFormat="1" ht="11.25" x14ac:dyDescent="0.2">
      <c r="A30" s="50">
        <v>19</v>
      </c>
      <c r="B30" s="197" t="s">
        <v>508</v>
      </c>
      <c r="C30" s="194">
        <v>240</v>
      </c>
      <c r="D30" s="118">
        <v>8</v>
      </c>
      <c r="E30" s="50" t="s">
        <v>539</v>
      </c>
      <c r="F30" s="195">
        <v>1920</v>
      </c>
      <c r="G30" s="118">
        <v>2</v>
      </c>
      <c r="H30" s="52"/>
      <c r="I30" s="118">
        <v>2</v>
      </c>
      <c r="J30" s="52"/>
      <c r="K30" s="118">
        <v>2</v>
      </c>
      <c r="L30" s="52"/>
      <c r="M30" s="118">
        <v>2</v>
      </c>
      <c r="N30" s="52"/>
    </row>
    <row r="31" spans="1:14" s="9" customFormat="1" ht="11.25" x14ac:dyDescent="0.2">
      <c r="A31" s="50">
        <v>20</v>
      </c>
      <c r="B31" s="197" t="s">
        <v>509</v>
      </c>
      <c r="C31" s="194">
        <v>145</v>
      </c>
      <c r="D31" s="118">
        <v>4</v>
      </c>
      <c r="E31" s="50" t="s">
        <v>539</v>
      </c>
      <c r="F31" s="195">
        <v>580</v>
      </c>
      <c r="G31" s="118">
        <v>2</v>
      </c>
      <c r="H31" s="52"/>
      <c r="I31" s="118"/>
      <c r="J31" s="52"/>
      <c r="K31" s="118">
        <v>2</v>
      </c>
      <c r="L31" s="52"/>
      <c r="M31" s="118"/>
      <c r="N31" s="52"/>
    </row>
    <row r="32" spans="1:14" s="9" customFormat="1" ht="11.25" x14ac:dyDescent="0.2">
      <c r="A32" s="50">
        <v>21</v>
      </c>
      <c r="B32" s="197" t="s">
        <v>510</v>
      </c>
      <c r="C32" s="194">
        <v>45</v>
      </c>
      <c r="D32" s="118">
        <v>4</v>
      </c>
      <c r="E32" s="50" t="s">
        <v>541</v>
      </c>
      <c r="F32" s="195">
        <v>180</v>
      </c>
      <c r="G32" s="118">
        <v>4</v>
      </c>
      <c r="H32" s="52"/>
      <c r="I32" s="118"/>
      <c r="J32" s="52"/>
      <c r="K32" s="118"/>
      <c r="L32" s="52"/>
      <c r="M32" s="118"/>
      <c r="N32" s="52"/>
    </row>
    <row r="33" spans="1:14" s="9" customFormat="1" ht="11.25" x14ac:dyDescent="0.2">
      <c r="A33" s="50">
        <v>22</v>
      </c>
      <c r="B33" s="197" t="s">
        <v>511</v>
      </c>
      <c r="C33" s="194">
        <v>55</v>
      </c>
      <c r="D33" s="118">
        <v>6</v>
      </c>
      <c r="E33" s="50" t="s">
        <v>541</v>
      </c>
      <c r="F33" s="195">
        <v>330</v>
      </c>
      <c r="G33" s="118">
        <v>3</v>
      </c>
      <c r="H33" s="52"/>
      <c r="I33" s="118"/>
      <c r="J33" s="52"/>
      <c r="K33" s="118">
        <v>3</v>
      </c>
      <c r="L33" s="52"/>
      <c r="M33" s="118"/>
      <c r="N33" s="52"/>
    </row>
    <row r="34" spans="1:14" s="9" customFormat="1" ht="22.5" x14ac:dyDescent="0.2">
      <c r="A34" s="50">
        <v>23</v>
      </c>
      <c r="B34" s="193" t="s">
        <v>512</v>
      </c>
      <c r="C34" s="194">
        <v>120</v>
      </c>
      <c r="D34" s="118">
        <v>12</v>
      </c>
      <c r="E34" s="50" t="s">
        <v>548</v>
      </c>
      <c r="F34" s="195">
        <v>1440</v>
      </c>
      <c r="G34" s="118">
        <v>3</v>
      </c>
      <c r="H34" s="52"/>
      <c r="I34" s="118">
        <v>3</v>
      </c>
      <c r="J34" s="52"/>
      <c r="K34" s="118">
        <v>3</v>
      </c>
      <c r="L34" s="52"/>
      <c r="M34" s="118">
        <v>3</v>
      </c>
      <c r="N34" s="52"/>
    </row>
    <row r="35" spans="1:14" s="9" customFormat="1" ht="11.25" x14ac:dyDescent="0.2">
      <c r="A35" s="50">
        <v>24</v>
      </c>
      <c r="B35" s="197" t="s">
        <v>513</v>
      </c>
      <c r="C35" s="194">
        <v>160</v>
      </c>
      <c r="D35" s="118">
        <v>8</v>
      </c>
      <c r="E35" s="50" t="s">
        <v>539</v>
      </c>
      <c r="F35" s="195">
        <v>1280</v>
      </c>
      <c r="G35" s="118">
        <v>2</v>
      </c>
      <c r="H35" s="52"/>
      <c r="I35" s="118">
        <v>2</v>
      </c>
      <c r="J35" s="52"/>
      <c r="K35" s="118">
        <v>2</v>
      </c>
      <c r="L35" s="52"/>
      <c r="M35" s="118">
        <v>2</v>
      </c>
      <c r="N35" s="52"/>
    </row>
    <row r="36" spans="1:14" s="9" customFormat="1" ht="11.25" x14ac:dyDescent="0.2">
      <c r="A36" s="50">
        <v>25</v>
      </c>
      <c r="B36" s="197" t="s">
        <v>514</v>
      </c>
      <c r="C36" s="194">
        <v>275</v>
      </c>
      <c r="D36" s="118">
        <v>12</v>
      </c>
      <c r="E36" s="50" t="s">
        <v>548</v>
      </c>
      <c r="F36" s="195">
        <v>3300</v>
      </c>
      <c r="G36" s="118">
        <v>3</v>
      </c>
      <c r="H36" s="52"/>
      <c r="I36" s="118">
        <v>3</v>
      </c>
      <c r="J36" s="52"/>
      <c r="K36" s="118">
        <v>3</v>
      </c>
      <c r="L36" s="52"/>
      <c r="M36" s="118">
        <v>3</v>
      </c>
      <c r="N36" s="52"/>
    </row>
    <row r="37" spans="1:14" s="9" customFormat="1" ht="11.25" x14ac:dyDescent="0.2">
      <c r="A37" s="50">
        <v>26</v>
      </c>
      <c r="B37" s="197" t="s">
        <v>515</v>
      </c>
      <c r="C37" s="194">
        <v>395</v>
      </c>
      <c r="D37" s="118">
        <v>1</v>
      </c>
      <c r="E37" s="50" t="s">
        <v>545</v>
      </c>
      <c r="F37" s="195">
        <v>395</v>
      </c>
      <c r="G37" s="118">
        <v>1</v>
      </c>
      <c r="H37" s="52"/>
      <c r="I37" s="118"/>
      <c r="J37" s="52"/>
      <c r="K37" s="118"/>
      <c r="L37" s="52"/>
      <c r="M37" s="118"/>
      <c r="N37" s="52"/>
    </row>
    <row r="38" spans="1:14" s="9" customFormat="1" ht="11.25" x14ac:dyDescent="0.2">
      <c r="A38" s="50">
        <v>27</v>
      </c>
      <c r="B38" s="197" t="s">
        <v>516</v>
      </c>
      <c r="C38" s="194">
        <v>325</v>
      </c>
      <c r="D38" s="118">
        <v>10</v>
      </c>
      <c r="E38" s="50" t="s">
        <v>548</v>
      </c>
      <c r="F38" s="195">
        <v>3250</v>
      </c>
      <c r="G38" s="118">
        <v>5</v>
      </c>
      <c r="H38" s="52"/>
      <c r="I38" s="118"/>
      <c r="J38" s="52"/>
      <c r="K38" s="118">
        <v>5</v>
      </c>
      <c r="L38" s="52"/>
      <c r="M38" s="118"/>
      <c r="N38" s="52"/>
    </row>
    <row r="39" spans="1:14" s="9" customFormat="1" ht="11.25" x14ac:dyDescent="0.2">
      <c r="A39" s="50">
        <v>28</v>
      </c>
      <c r="B39" s="197" t="s">
        <v>517</v>
      </c>
      <c r="C39" s="194">
        <v>250</v>
      </c>
      <c r="D39" s="118">
        <v>1</v>
      </c>
      <c r="E39" s="50" t="s">
        <v>545</v>
      </c>
      <c r="F39" s="195">
        <v>250</v>
      </c>
      <c r="G39" s="118">
        <v>1</v>
      </c>
      <c r="H39" s="52"/>
      <c r="I39" s="118"/>
      <c r="J39" s="52"/>
      <c r="K39" s="118"/>
      <c r="L39" s="52"/>
      <c r="M39" s="118"/>
      <c r="N39" s="52"/>
    </row>
    <row r="40" spans="1:14" s="9" customFormat="1" ht="11.25" x14ac:dyDescent="0.2">
      <c r="A40" s="50">
        <v>29</v>
      </c>
      <c r="B40" s="193" t="s">
        <v>518</v>
      </c>
      <c r="C40" s="194">
        <v>150</v>
      </c>
      <c r="D40" s="118">
        <v>1</v>
      </c>
      <c r="E40" s="50" t="s">
        <v>545</v>
      </c>
      <c r="F40" s="195">
        <v>150</v>
      </c>
      <c r="G40" s="118">
        <v>1</v>
      </c>
      <c r="H40" s="52"/>
      <c r="I40" s="118"/>
      <c r="J40" s="52"/>
      <c r="K40" s="118"/>
      <c r="L40" s="52"/>
      <c r="M40" s="118"/>
      <c r="N40" s="52"/>
    </row>
    <row r="41" spans="1:14" s="9" customFormat="1" ht="11.25" x14ac:dyDescent="0.2">
      <c r="A41" s="50">
        <v>30</v>
      </c>
      <c r="B41" s="193" t="s">
        <v>519</v>
      </c>
      <c r="C41" s="194">
        <v>20</v>
      </c>
      <c r="D41" s="118">
        <v>4</v>
      </c>
      <c r="E41" s="50" t="s">
        <v>549</v>
      </c>
      <c r="F41" s="195">
        <v>80</v>
      </c>
      <c r="G41" s="118">
        <v>4</v>
      </c>
      <c r="H41" s="52"/>
      <c r="I41" s="118"/>
      <c r="J41" s="52"/>
      <c r="K41" s="118"/>
      <c r="L41" s="52"/>
      <c r="M41" s="118"/>
      <c r="N41" s="52"/>
    </row>
    <row r="42" spans="1:14" s="9" customFormat="1" ht="11.25" x14ac:dyDescent="0.2">
      <c r="A42" s="50">
        <v>31</v>
      </c>
      <c r="B42" s="193" t="s">
        <v>520</v>
      </c>
      <c r="C42" s="194">
        <v>20</v>
      </c>
      <c r="D42" s="118">
        <v>4</v>
      </c>
      <c r="E42" s="50" t="s">
        <v>549</v>
      </c>
      <c r="F42" s="195">
        <v>80</v>
      </c>
      <c r="G42" s="118">
        <v>4</v>
      </c>
      <c r="H42" s="52"/>
      <c r="I42" s="118"/>
      <c r="J42" s="52"/>
      <c r="K42" s="118"/>
      <c r="L42" s="52"/>
      <c r="M42" s="118"/>
      <c r="N42" s="52"/>
    </row>
    <row r="43" spans="1:14" s="9" customFormat="1" ht="11.25" x14ac:dyDescent="0.2">
      <c r="A43" s="50">
        <v>32</v>
      </c>
      <c r="B43" s="193" t="s">
        <v>521</v>
      </c>
      <c r="C43" s="194">
        <v>500</v>
      </c>
      <c r="D43" s="118">
        <v>1</v>
      </c>
      <c r="E43" s="50" t="s">
        <v>545</v>
      </c>
      <c r="F43" s="195">
        <v>500</v>
      </c>
      <c r="G43" s="118">
        <v>1</v>
      </c>
      <c r="H43" s="52"/>
      <c r="I43" s="52"/>
      <c r="J43" s="52"/>
      <c r="K43" s="118"/>
      <c r="L43" s="52"/>
      <c r="M43" s="52"/>
      <c r="N43" s="52"/>
    </row>
    <row r="44" spans="1:14" s="9" customFormat="1" ht="11.25" x14ac:dyDescent="0.2">
      <c r="A44" s="50">
        <v>33</v>
      </c>
      <c r="B44" s="193" t="s">
        <v>522</v>
      </c>
      <c r="C44" s="194">
        <v>85</v>
      </c>
      <c r="D44" s="118">
        <v>6</v>
      </c>
      <c r="E44" s="50" t="s">
        <v>541</v>
      </c>
      <c r="F44" s="195">
        <v>510</v>
      </c>
      <c r="G44" s="118">
        <v>3</v>
      </c>
      <c r="H44" s="52"/>
      <c r="I44" s="52"/>
      <c r="J44" s="52"/>
      <c r="K44" s="118">
        <v>3</v>
      </c>
      <c r="L44" s="52"/>
      <c r="M44" s="52"/>
      <c r="N44" s="52"/>
    </row>
    <row r="45" spans="1:14" s="9" customFormat="1" ht="11.25" x14ac:dyDescent="0.2">
      <c r="A45" s="50">
        <v>34</v>
      </c>
      <c r="B45" s="197" t="s">
        <v>523</v>
      </c>
      <c r="C45" s="194">
        <v>45</v>
      </c>
      <c r="D45" s="118">
        <v>1</v>
      </c>
      <c r="E45" s="50" t="s">
        <v>545</v>
      </c>
      <c r="F45" s="195">
        <v>45</v>
      </c>
      <c r="G45" s="118">
        <v>1</v>
      </c>
      <c r="H45" s="52"/>
      <c r="I45" s="52"/>
      <c r="J45" s="52"/>
      <c r="K45" s="118"/>
      <c r="L45" s="52"/>
      <c r="M45" s="52"/>
      <c r="N45" s="52"/>
    </row>
    <row r="46" spans="1:14" s="9" customFormat="1" ht="11.25" x14ac:dyDescent="0.2">
      <c r="A46" s="50">
        <v>35</v>
      </c>
      <c r="B46" s="197" t="s">
        <v>524</v>
      </c>
      <c r="C46" s="194">
        <v>50</v>
      </c>
      <c r="D46" s="118">
        <v>2</v>
      </c>
      <c r="E46" s="50" t="s">
        <v>541</v>
      </c>
      <c r="F46" s="195">
        <v>100</v>
      </c>
      <c r="G46" s="118">
        <v>2</v>
      </c>
      <c r="H46" s="52"/>
      <c r="I46" s="52"/>
      <c r="J46" s="52"/>
      <c r="K46" s="118"/>
      <c r="L46" s="52"/>
      <c r="M46" s="52"/>
      <c r="N46" s="52"/>
    </row>
    <row r="47" spans="1:14" s="9" customFormat="1" ht="11.25" x14ac:dyDescent="0.2">
      <c r="A47" s="50">
        <v>36</v>
      </c>
      <c r="B47" s="193" t="s">
        <v>525</v>
      </c>
      <c r="C47" s="194">
        <v>50</v>
      </c>
      <c r="D47" s="118">
        <v>1</v>
      </c>
      <c r="E47" s="50" t="s">
        <v>548</v>
      </c>
      <c r="F47" s="195">
        <v>50</v>
      </c>
      <c r="G47" s="118">
        <v>1</v>
      </c>
      <c r="H47" s="52"/>
      <c r="I47" s="52"/>
      <c r="J47" s="52"/>
      <c r="K47" s="198"/>
      <c r="L47" s="52"/>
      <c r="M47" s="52"/>
      <c r="N47" s="52"/>
    </row>
    <row r="48" spans="1:14" s="9" customFormat="1" ht="11.25" x14ac:dyDescent="0.2">
      <c r="A48" s="50">
        <v>37</v>
      </c>
      <c r="B48" s="197" t="s">
        <v>526</v>
      </c>
      <c r="C48" s="194">
        <v>25</v>
      </c>
      <c r="D48" s="118">
        <v>4</v>
      </c>
      <c r="E48" s="50" t="s">
        <v>544</v>
      </c>
      <c r="F48" s="195">
        <v>100</v>
      </c>
      <c r="G48" s="118">
        <v>2</v>
      </c>
      <c r="H48" s="52"/>
      <c r="I48" s="52"/>
      <c r="J48" s="52"/>
      <c r="K48" s="118">
        <v>2</v>
      </c>
      <c r="L48" s="52"/>
      <c r="M48" s="52"/>
      <c r="N48" s="52"/>
    </row>
    <row r="49" spans="1:14" s="9" customFormat="1" ht="11.25" x14ac:dyDescent="0.2">
      <c r="A49" s="50">
        <v>38</v>
      </c>
      <c r="B49" s="193" t="s">
        <v>527</v>
      </c>
      <c r="C49" s="194">
        <v>30</v>
      </c>
      <c r="D49" s="118">
        <v>4</v>
      </c>
      <c r="E49" s="50" t="s">
        <v>544</v>
      </c>
      <c r="F49" s="195">
        <v>120</v>
      </c>
      <c r="G49" s="118">
        <v>2</v>
      </c>
      <c r="H49" s="52"/>
      <c r="I49" s="52"/>
      <c r="J49" s="52"/>
      <c r="K49" s="118">
        <v>2</v>
      </c>
      <c r="L49" s="52"/>
      <c r="M49" s="52"/>
      <c r="N49" s="52"/>
    </row>
    <row r="50" spans="1:14" s="9" customFormat="1" ht="11.25" x14ac:dyDescent="0.2">
      <c r="A50" s="50">
        <v>39</v>
      </c>
      <c r="B50" s="193" t="s">
        <v>528</v>
      </c>
      <c r="C50" s="194">
        <v>22</v>
      </c>
      <c r="D50" s="118">
        <v>2</v>
      </c>
      <c r="E50" s="50" t="s">
        <v>548</v>
      </c>
      <c r="F50" s="195">
        <v>44</v>
      </c>
      <c r="G50" s="118">
        <v>2</v>
      </c>
      <c r="H50" s="52"/>
      <c r="I50" s="52"/>
      <c r="J50" s="52"/>
      <c r="K50" s="118"/>
      <c r="L50" s="52"/>
      <c r="M50" s="52"/>
      <c r="N50" s="52"/>
    </row>
    <row r="51" spans="1:14" s="9" customFormat="1" ht="11.25" x14ac:dyDescent="0.2">
      <c r="A51" s="50">
        <v>40</v>
      </c>
      <c r="B51" s="197" t="s">
        <v>529</v>
      </c>
      <c r="C51" s="194">
        <v>55</v>
      </c>
      <c r="D51" s="118">
        <v>4</v>
      </c>
      <c r="E51" s="50" t="s">
        <v>541</v>
      </c>
      <c r="F51" s="195">
        <v>220</v>
      </c>
      <c r="G51" s="118">
        <v>2</v>
      </c>
      <c r="H51" s="52"/>
      <c r="I51" s="52"/>
      <c r="J51" s="52"/>
      <c r="K51" s="118">
        <v>2</v>
      </c>
      <c r="L51" s="52"/>
      <c r="M51" s="52"/>
      <c r="N51" s="52"/>
    </row>
    <row r="52" spans="1:14" s="9" customFormat="1" ht="11.25" x14ac:dyDescent="0.2">
      <c r="A52" s="50">
        <v>41</v>
      </c>
      <c r="B52" s="197" t="s">
        <v>530</v>
      </c>
      <c r="C52" s="194">
        <v>18</v>
      </c>
      <c r="D52" s="118">
        <v>4</v>
      </c>
      <c r="E52" s="50" t="s">
        <v>549</v>
      </c>
      <c r="F52" s="195">
        <v>72</v>
      </c>
      <c r="G52" s="118">
        <v>4</v>
      </c>
      <c r="H52" s="52"/>
      <c r="I52" s="52"/>
      <c r="J52" s="52"/>
      <c r="K52" s="118"/>
      <c r="L52" s="52"/>
      <c r="M52" s="52"/>
      <c r="N52" s="52"/>
    </row>
    <row r="53" spans="1:14" s="9" customFormat="1" ht="11.25" x14ac:dyDescent="0.2">
      <c r="A53" s="50">
        <v>42</v>
      </c>
      <c r="B53" s="193" t="s">
        <v>531</v>
      </c>
      <c r="C53" s="194">
        <v>245</v>
      </c>
      <c r="D53" s="50">
        <v>2</v>
      </c>
      <c r="E53" s="50" t="s">
        <v>539</v>
      </c>
      <c r="F53" s="199">
        <v>490</v>
      </c>
      <c r="G53" s="118">
        <v>2</v>
      </c>
      <c r="H53" s="52"/>
      <c r="I53" s="52"/>
      <c r="J53" s="52"/>
      <c r="K53" s="118"/>
      <c r="L53" s="52"/>
      <c r="M53" s="52"/>
      <c r="N53" s="52"/>
    </row>
    <row r="54" spans="1:14" s="9" customFormat="1" ht="11.25" x14ac:dyDescent="0.2">
      <c r="A54" s="50">
        <v>43</v>
      </c>
      <c r="B54" s="197" t="s">
        <v>532</v>
      </c>
      <c r="C54" s="194">
        <v>20</v>
      </c>
      <c r="D54" s="118">
        <v>6</v>
      </c>
      <c r="E54" s="50" t="s">
        <v>548</v>
      </c>
      <c r="F54" s="195">
        <v>120</v>
      </c>
      <c r="G54" s="118">
        <v>3</v>
      </c>
      <c r="H54" s="52"/>
      <c r="I54" s="52"/>
      <c r="J54" s="52"/>
      <c r="K54" s="118">
        <v>3</v>
      </c>
      <c r="L54" s="52"/>
      <c r="M54" s="52"/>
      <c r="N54" s="52"/>
    </row>
    <row r="55" spans="1:14" s="9" customFormat="1" ht="11.25" x14ac:dyDescent="0.2">
      <c r="A55" s="50">
        <v>44</v>
      </c>
      <c r="B55" s="197" t="s">
        <v>533</v>
      </c>
      <c r="C55" s="194">
        <v>250</v>
      </c>
      <c r="D55" s="118">
        <v>2</v>
      </c>
      <c r="E55" s="50" t="s">
        <v>541</v>
      </c>
      <c r="F55" s="195">
        <v>500</v>
      </c>
      <c r="G55" s="118">
        <v>2</v>
      </c>
      <c r="H55" s="52"/>
      <c r="I55" s="52"/>
      <c r="J55" s="52"/>
      <c r="K55" s="118"/>
      <c r="L55" s="52"/>
      <c r="M55" s="52"/>
      <c r="N55" s="52"/>
    </row>
    <row r="56" spans="1:14" s="9" customFormat="1" ht="11.25" x14ac:dyDescent="0.2">
      <c r="A56" s="50">
        <v>45</v>
      </c>
      <c r="B56" s="193" t="s">
        <v>534</v>
      </c>
      <c r="C56" s="200" t="s">
        <v>536</v>
      </c>
      <c r="D56" s="118">
        <v>1</v>
      </c>
      <c r="E56" s="50" t="s">
        <v>545</v>
      </c>
      <c r="F56" s="195">
        <v>1200</v>
      </c>
      <c r="G56" s="118">
        <v>1</v>
      </c>
      <c r="H56" s="52"/>
      <c r="I56" s="52"/>
      <c r="J56" s="52"/>
      <c r="K56" s="52"/>
      <c r="L56" s="52"/>
      <c r="M56" s="52"/>
      <c r="N56" s="52"/>
    </row>
    <row r="57" spans="1:14" s="9" customFormat="1" ht="11.25" x14ac:dyDescent="0.2">
      <c r="A57" s="50">
        <v>46</v>
      </c>
      <c r="B57" s="193" t="s">
        <v>535</v>
      </c>
      <c r="C57" s="200" t="s">
        <v>537</v>
      </c>
      <c r="D57" s="118">
        <v>1</v>
      </c>
      <c r="E57" s="50" t="s">
        <v>545</v>
      </c>
      <c r="F57" s="199">
        <v>850</v>
      </c>
      <c r="G57" s="118">
        <v>1</v>
      </c>
      <c r="H57" s="52"/>
      <c r="I57" s="52"/>
      <c r="J57" s="52"/>
      <c r="K57" s="52"/>
      <c r="L57" s="52"/>
      <c r="M57" s="52"/>
      <c r="N57" s="52"/>
    </row>
    <row r="58" spans="1:14" s="9" customFormat="1" ht="11.25" x14ac:dyDescent="0.2">
      <c r="A58" s="50">
        <v>47</v>
      </c>
      <c r="B58" s="25" t="s">
        <v>538</v>
      </c>
      <c r="C58" s="201"/>
      <c r="D58" s="118">
        <v>1</v>
      </c>
      <c r="E58" s="50" t="s">
        <v>542</v>
      </c>
      <c r="F58" s="195">
        <v>50000</v>
      </c>
      <c r="G58" s="50">
        <v>1</v>
      </c>
      <c r="H58" s="52"/>
      <c r="I58" s="52"/>
      <c r="J58" s="52"/>
      <c r="K58" s="52"/>
      <c r="L58" s="52"/>
      <c r="M58" s="52"/>
      <c r="N58" s="52"/>
    </row>
    <row r="59" spans="1:14" x14ac:dyDescent="0.25">
      <c r="A59" s="55" t="s">
        <v>19</v>
      </c>
      <c r="B59" s="4"/>
      <c r="C59" s="4"/>
      <c r="D59" s="45"/>
      <c r="E59" s="45"/>
      <c r="F59" s="65">
        <f>SUM(F12:F58)</f>
        <v>123501</v>
      </c>
      <c r="G59" s="4"/>
      <c r="H59" s="4"/>
      <c r="I59" s="4"/>
      <c r="J59" s="4"/>
      <c r="K59" s="4"/>
      <c r="L59" s="4"/>
      <c r="M59" s="4"/>
      <c r="N59" s="4"/>
    </row>
    <row r="60" spans="1:14" s="8" customFormat="1" x14ac:dyDescent="0.25">
      <c r="A60" s="5"/>
      <c r="B60" s="5"/>
      <c r="C60" s="5"/>
      <c r="D60" s="57"/>
      <c r="E60" s="57"/>
      <c r="F60" s="61"/>
      <c r="G60" s="5"/>
      <c r="H60" s="5"/>
      <c r="I60" s="5"/>
      <c r="J60" s="5"/>
      <c r="K60" s="5"/>
      <c r="L60" s="5"/>
      <c r="M60" s="5"/>
      <c r="N60" s="5"/>
    </row>
    <row r="61" spans="1:14" s="8" customFormat="1" x14ac:dyDescent="0.25">
      <c r="A61" s="20" t="s">
        <v>27</v>
      </c>
      <c r="B61" s="6"/>
      <c r="C61" s="6"/>
      <c r="D61" s="58"/>
      <c r="E61" s="58"/>
      <c r="F61" s="62"/>
      <c r="G61" s="6"/>
      <c r="H61" s="7"/>
      <c r="I61" s="7"/>
      <c r="J61" s="7"/>
      <c r="K61" s="7"/>
      <c r="L61" s="7"/>
    </row>
    <row r="62" spans="1:14" s="8" customFormat="1" ht="14.45" customHeight="1" x14ac:dyDescent="0.25">
      <c r="B62" s="7"/>
      <c r="C62" s="7"/>
      <c r="D62" s="59"/>
      <c r="E62" s="59"/>
      <c r="F62" s="63"/>
      <c r="G62" s="7"/>
      <c r="H62" s="15"/>
      <c r="I62" s="7"/>
      <c r="K62"/>
      <c r="L62"/>
      <c r="M62"/>
    </row>
    <row r="63" spans="1:14" s="8" customFormat="1" ht="14.45" customHeight="1" x14ac:dyDescent="0.25">
      <c r="B63" s="7"/>
      <c r="C63" s="7"/>
      <c r="D63" s="59"/>
      <c r="E63" s="59"/>
      <c r="F63" s="63"/>
      <c r="G63" s="7"/>
      <c r="H63" s="15"/>
      <c r="I63" s="7"/>
      <c r="K63"/>
      <c r="L63"/>
      <c r="M63"/>
    </row>
    <row r="64" spans="1:14" s="8" customFormat="1" ht="14.45" customHeight="1" x14ac:dyDescent="0.25">
      <c r="A64" s="276" t="s">
        <v>550</v>
      </c>
      <c r="B64" s="276"/>
      <c r="C64" s="276"/>
      <c r="D64" s="59"/>
      <c r="E64" s="59"/>
      <c r="F64" s="63"/>
      <c r="G64" s="7"/>
      <c r="H64" s="15"/>
      <c r="I64" s="7"/>
      <c r="K64"/>
      <c r="L64"/>
      <c r="M64"/>
    </row>
    <row r="65" spans="1:13" s="8" customFormat="1" x14ac:dyDescent="0.25">
      <c r="A65" s="281" t="s">
        <v>28</v>
      </c>
      <c r="B65" s="281"/>
      <c r="C65" s="281"/>
      <c r="D65" s="59"/>
      <c r="E65" s="42"/>
      <c r="F65" s="64"/>
      <c r="H65" s="7"/>
      <c r="K65"/>
      <c r="L65"/>
      <c r="M65"/>
    </row>
    <row r="66" spans="1:13" s="8" customFormat="1" x14ac:dyDescent="0.25">
      <c r="B66" s="7"/>
      <c r="C66" s="7"/>
      <c r="D66" s="59"/>
      <c r="E66" s="42"/>
      <c r="F66" s="64"/>
      <c r="H66" s="7"/>
      <c r="K66"/>
      <c r="L66"/>
      <c r="M66"/>
    </row>
    <row r="67" spans="1:13" s="8" customFormat="1" x14ac:dyDescent="0.25">
      <c r="D67" s="42"/>
      <c r="E67" s="42"/>
      <c r="F67" s="64"/>
    </row>
  </sheetData>
  <sheetProtection password="C1B6" sheet="1" objects="1" scenarios="1"/>
  <mergeCells count="22">
    <mergeCell ref="K7:N7"/>
    <mergeCell ref="A65:C65"/>
    <mergeCell ref="G3:H3"/>
    <mergeCell ref="G4:H4"/>
    <mergeCell ref="A6:D6"/>
    <mergeCell ref="A7:E7"/>
    <mergeCell ref="F7:J7"/>
    <mergeCell ref="A8:E8"/>
    <mergeCell ref="G8:H8"/>
    <mergeCell ref="I8:J8"/>
    <mergeCell ref="K8:N8"/>
    <mergeCell ref="A9:A11"/>
    <mergeCell ref="B9:B11"/>
    <mergeCell ref="C9:C11"/>
    <mergeCell ref="D9:E10"/>
    <mergeCell ref="F9:F11"/>
    <mergeCell ref="G9:N9"/>
    <mergeCell ref="A64:C64"/>
    <mergeCell ref="G10:H10"/>
    <mergeCell ref="I10:J10"/>
    <mergeCell ref="K10:L10"/>
    <mergeCell ref="M10:N10"/>
  </mergeCells>
  <pageMargins left="0.62992125984251968" right="0.23622047244094491" top="0" bottom="0" header="0.31496062992125984" footer="0.31496062992125984"/>
  <pageSetup paperSize="10000" scale="8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zoomScaleNormal="100" zoomScaleSheetLayoutView="100" workbookViewId="0">
      <selection activeCell="D24" sqref="D24"/>
    </sheetView>
  </sheetViews>
  <sheetFormatPr defaultRowHeight="15" x14ac:dyDescent="0.25"/>
  <cols>
    <col min="1" max="1" width="10.5703125" customWidth="1"/>
    <col min="2" max="2" width="25.7109375" bestFit="1" customWidth="1"/>
    <col min="3" max="3" width="13.5703125" customWidth="1"/>
    <col min="4" max="4" width="7.5703125" customWidth="1"/>
    <col min="5" max="5" width="8.85546875" customWidth="1"/>
    <col min="6" max="6" width="11.42578125" customWidth="1"/>
    <col min="8" max="8" width="11.85546875" customWidth="1"/>
    <col min="10" max="10" width="11.85546875" customWidth="1"/>
    <col min="11" max="11" width="9.140625" customWidth="1"/>
    <col min="12" max="12" width="11.85546875" customWidth="1"/>
    <col min="14" max="14" width="11.85546875" customWidth="1"/>
  </cols>
  <sheetData>
    <row r="1" spans="1:14" ht="14.45" x14ac:dyDescent="0.35">
      <c r="A1" s="16" t="s">
        <v>24</v>
      </c>
      <c r="B1" s="13"/>
      <c r="C1" s="13"/>
    </row>
    <row r="2" spans="1:14" ht="14.45" x14ac:dyDescent="0.35">
      <c r="A2" s="16"/>
      <c r="B2" s="13"/>
      <c r="C2" s="13"/>
    </row>
    <row r="3" spans="1:14" ht="14.45" x14ac:dyDescent="0.35">
      <c r="G3" s="282" t="s">
        <v>0</v>
      </c>
      <c r="H3" s="282"/>
    </row>
    <row r="4" spans="1:14" ht="14.45" x14ac:dyDescent="0.35">
      <c r="G4" s="283" t="s">
        <v>33</v>
      </c>
      <c r="H4" s="283"/>
    </row>
    <row r="6" spans="1:14" ht="14.45" customHeight="1" x14ac:dyDescent="0.25">
      <c r="A6" s="284" t="s">
        <v>552</v>
      </c>
      <c r="B6" s="284"/>
      <c r="C6" s="284"/>
      <c r="D6" s="284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25">
      <c r="A7" s="285" t="s">
        <v>1</v>
      </c>
      <c r="B7" s="285"/>
      <c r="C7" s="285"/>
      <c r="D7" s="285"/>
      <c r="E7" s="285"/>
      <c r="F7" s="277" t="s">
        <v>2</v>
      </c>
      <c r="G7" s="277"/>
      <c r="H7" s="277"/>
      <c r="I7" s="277"/>
      <c r="J7" s="277"/>
      <c r="K7" s="280" t="s">
        <v>26</v>
      </c>
      <c r="L7" s="280"/>
      <c r="M7" s="280"/>
      <c r="N7" s="280"/>
    </row>
    <row r="8" spans="1:14" ht="14.45" x14ac:dyDescent="0.35">
      <c r="A8" s="286" t="s">
        <v>34</v>
      </c>
      <c r="B8" s="286"/>
      <c r="C8" s="286"/>
      <c r="D8" s="286"/>
      <c r="E8" s="286"/>
      <c r="F8" s="17" t="s">
        <v>3</v>
      </c>
      <c r="G8" s="277" t="s">
        <v>4</v>
      </c>
      <c r="H8" s="277"/>
      <c r="I8" s="277" t="s">
        <v>5</v>
      </c>
      <c r="J8" s="277"/>
      <c r="K8" s="286" t="s">
        <v>6</v>
      </c>
      <c r="L8" s="286"/>
      <c r="M8" s="286"/>
      <c r="N8" s="286"/>
    </row>
    <row r="9" spans="1:14" x14ac:dyDescent="0.25">
      <c r="A9" s="278" t="s">
        <v>7</v>
      </c>
      <c r="B9" s="278" t="s">
        <v>8</v>
      </c>
      <c r="C9" s="278" t="s">
        <v>9</v>
      </c>
      <c r="D9" s="287" t="s">
        <v>10</v>
      </c>
      <c r="E9" s="288"/>
      <c r="F9" s="278" t="s">
        <v>11</v>
      </c>
      <c r="G9" s="277" t="s">
        <v>12</v>
      </c>
      <c r="H9" s="277"/>
      <c r="I9" s="277"/>
      <c r="J9" s="277"/>
      <c r="K9" s="277"/>
      <c r="L9" s="277"/>
      <c r="M9" s="277"/>
      <c r="N9" s="277"/>
    </row>
    <row r="10" spans="1:14" x14ac:dyDescent="0.25">
      <c r="A10" s="278"/>
      <c r="B10" s="278"/>
      <c r="C10" s="278"/>
      <c r="D10" s="289"/>
      <c r="E10" s="290"/>
      <c r="F10" s="278"/>
      <c r="G10" s="278" t="s">
        <v>13</v>
      </c>
      <c r="H10" s="278"/>
      <c r="I10" s="278" t="s">
        <v>14</v>
      </c>
      <c r="J10" s="278"/>
      <c r="K10" s="279" t="s">
        <v>15</v>
      </c>
      <c r="L10" s="279"/>
      <c r="M10" s="277" t="s">
        <v>16</v>
      </c>
      <c r="N10" s="277"/>
    </row>
    <row r="11" spans="1:14" x14ac:dyDescent="0.25">
      <c r="A11" s="278"/>
      <c r="B11" s="278"/>
      <c r="C11" s="278"/>
      <c r="D11" s="18" t="s">
        <v>25</v>
      </c>
      <c r="E11" s="18" t="s">
        <v>8</v>
      </c>
      <c r="F11" s="278"/>
      <c r="G11" s="17" t="s">
        <v>17</v>
      </c>
      <c r="H11" s="18" t="s">
        <v>18</v>
      </c>
      <c r="I11" s="18" t="s">
        <v>17</v>
      </c>
      <c r="J11" s="18" t="s">
        <v>18</v>
      </c>
      <c r="K11" s="18" t="s">
        <v>17</v>
      </c>
      <c r="L11" s="18" t="s">
        <v>18</v>
      </c>
      <c r="M11" s="18" t="s">
        <v>17</v>
      </c>
      <c r="N11" s="18" t="s">
        <v>18</v>
      </c>
    </row>
    <row r="12" spans="1:14" x14ac:dyDescent="0.25">
      <c r="A12" s="50">
        <v>1</v>
      </c>
      <c r="B12" s="52" t="s">
        <v>295</v>
      </c>
      <c r="C12" s="54">
        <v>225</v>
      </c>
      <c r="D12" s="52">
        <f t="shared" ref="D12:D33" si="0">G12+I12+K12+M12</f>
        <v>100</v>
      </c>
      <c r="E12" s="118" t="s">
        <v>296</v>
      </c>
      <c r="F12" s="54">
        <f t="shared" ref="F12:F45" si="1">H12+J12+L12+N12</f>
        <v>22500</v>
      </c>
      <c r="G12" s="118">
        <v>25</v>
      </c>
      <c r="H12" s="119">
        <f>G12*C12</f>
        <v>5625</v>
      </c>
      <c r="I12" s="120">
        <v>25</v>
      </c>
      <c r="J12" s="121">
        <f>I12*C12</f>
        <v>5625</v>
      </c>
      <c r="K12" s="120">
        <v>25</v>
      </c>
      <c r="L12" s="121">
        <f>K12*C12</f>
        <v>5625</v>
      </c>
      <c r="M12" s="118">
        <v>25</v>
      </c>
      <c r="N12" s="119">
        <f>M12*C12</f>
        <v>5625</v>
      </c>
    </row>
    <row r="13" spans="1:14" x14ac:dyDescent="0.25">
      <c r="A13" s="50">
        <v>2</v>
      </c>
      <c r="B13" s="52" t="s">
        <v>297</v>
      </c>
      <c r="C13" s="106">
        <v>205</v>
      </c>
      <c r="D13" s="52">
        <v>43</v>
      </c>
      <c r="E13" s="118" t="s">
        <v>296</v>
      </c>
      <c r="F13" s="54">
        <f t="shared" si="1"/>
        <v>8815</v>
      </c>
      <c r="G13" s="118">
        <v>13</v>
      </c>
      <c r="H13" s="119">
        <f t="shared" ref="H13:H36" si="2">G13*C13</f>
        <v>2665</v>
      </c>
      <c r="I13" s="120">
        <v>10</v>
      </c>
      <c r="J13" s="121">
        <f>I13*C13</f>
        <v>2050</v>
      </c>
      <c r="K13" s="120">
        <v>10</v>
      </c>
      <c r="L13" s="121">
        <f t="shared" ref="L13:L37" si="3">K13*C13</f>
        <v>2050</v>
      </c>
      <c r="M13" s="118">
        <v>10</v>
      </c>
      <c r="N13" s="119">
        <f t="shared" ref="N13:N37" si="4">M13*C13</f>
        <v>2050</v>
      </c>
    </row>
    <row r="14" spans="1:14" x14ac:dyDescent="0.25">
      <c r="A14" s="50">
        <v>3</v>
      </c>
      <c r="B14" s="52" t="s">
        <v>218</v>
      </c>
      <c r="C14" s="106">
        <v>60</v>
      </c>
      <c r="D14" s="52">
        <v>8</v>
      </c>
      <c r="E14" s="118" t="s">
        <v>298</v>
      </c>
      <c r="F14" s="54">
        <f t="shared" si="1"/>
        <v>480</v>
      </c>
      <c r="G14" s="118">
        <v>2</v>
      </c>
      <c r="H14" s="119">
        <f t="shared" si="2"/>
        <v>120</v>
      </c>
      <c r="I14" s="120">
        <v>2</v>
      </c>
      <c r="J14" s="121">
        <f t="shared" ref="J14:J27" si="5">I14*C14</f>
        <v>120</v>
      </c>
      <c r="K14" s="120">
        <v>2</v>
      </c>
      <c r="L14" s="121">
        <f t="shared" si="3"/>
        <v>120</v>
      </c>
      <c r="M14" s="118">
        <v>2</v>
      </c>
      <c r="N14" s="119">
        <f t="shared" si="4"/>
        <v>120</v>
      </c>
    </row>
    <row r="15" spans="1:14" x14ac:dyDescent="0.25">
      <c r="A15" s="50">
        <v>4</v>
      </c>
      <c r="B15" s="52" t="s">
        <v>299</v>
      </c>
      <c r="C15" s="106">
        <v>45</v>
      </c>
      <c r="D15" s="52">
        <v>8</v>
      </c>
      <c r="E15" s="118" t="s">
        <v>298</v>
      </c>
      <c r="F15" s="54">
        <f t="shared" si="1"/>
        <v>360</v>
      </c>
      <c r="G15" s="118">
        <v>2</v>
      </c>
      <c r="H15" s="119">
        <f t="shared" si="2"/>
        <v>90</v>
      </c>
      <c r="I15" s="120">
        <v>2</v>
      </c>
      <c r="J15" s="121">
        <f t="shared" si="5"/>
        <v>90</v>
      </c>
      <c r="K15" s="120">
        <v>2</v>
      </c>
      <c r="L15" s="121">
        <f t="shared" si="3"/>
        <v>90</v>
      </c>
      <c r="M15" s="118">
        <v>2</v>
      </c>
      <c r="N15" s="119">
        <f t="shared" si="4"/>
        <v>90</v>
      </c>
    </row>
    <row r="16" spans="1:14" x14ac:dyDescent="0.25">
      <c r="A16" s="50">
        <v>5</v>
      </c>
      <c r="B16" s="52" t="s">
        <v>300</v>
      </c>
      <c r="C16" s="106">
        <v>320</v>
      </c>
      <c r="D16" s="52">
        <f t="shared" si="0"/>
        <v>40</v>
      </c>
      <c r="E16" s="118" t="s">
        <v>298</v>
      </c>
      <c r="F16" s="54">
        <f t="shared" si="1"/>
        <v>12800</v>
      </c>
      <c r="G16" s="118">
        <v>10</v>
      </c>
      <c r="H16" s="119">
        <f t="shared" si="2"/>
        <v>3200</v>
      </c>
      <c r="I16" s="120">
        <v>10</v>
      </c>
      <c r="J16" s="121">
        <f t="shared" si="5"/>
        <v>3200</v>
      </c>
      <c r="K16" s="120">
        <v>10</v>
      </c>
      <c r="L16" s="121">
        <f t="shared" si="3"/>
        <v>3200</v>
      </c>
      <c r="M16" s="118">
        <v>10</v>
      </c>
      <c r="N16" s="119">
        <f t="shared" si="4"/>
        <v>3200</v>
      </c>
    </row>
    <row r="17" spans="1:14" x14ac:dyDescent="0.25">
      <c r="A17" s="50">
        <v>6</v>
      </c>
      <c r="B17" s="52" t="s">
        <v>301</v>
      </c>
      <c r="C17" s="106">
        <v>325</v>
      </c>
      <c r="D17" s="52">
        <f t="shared" si="0"/>
        <v>28</v>
      </c>
      <c r="E17" s="118" t="s">
        <v>298</v>
      </c>
      <c r="F17" s="54">
        <f t="shared" si="1"/>
        <v>9100</v>
      </c>
      <c r="G17" s="118">
        <v>7</v>
      </c>
      <c r="H17" s="119">
        <f t="shared" si="2"/>
        <v>2275</v>
      </c>
      <c r="I17" s="120">
        <v>7</v>
      </c>
      <c r="J17" s="121">
        <f t="shared" si="5"/>
        <v>2275</v>
      </c>
      <c r="K17" s="120">
        <v>7</v>
      </c>
      <c r="L17" s="121">
        <f t="shared" si="3"/>
        <v>2275</v>
      </c>
      <c r="M17" s="118">
        <v>7</v>
      </c>
      <c r="N17" s="119">
        <f t="shared" si="4"/>
        <v>2275</v>
      </c>
    </row>
    <row r="18" spans="1:14" x14ac:dyDescent="0.25">
      <c r="A18" s="50">
        <v>7</v>
      </c>
      <c r="B18" s="52" t="s">
        <v>302</v>
      </c>
      <c r="C18" s="106">
        <v>325</v>
      </c>
      <c r="D18" s="52">
        <f t="shared" si="0"/>
        <v>28</v>
      </c>
      <c r="E18" s="118" t="s">
        <v>298</v>
      </c>
      <c r="F18" s="54">
        <f t="shared" si="1"/>
        <v>9100</v>
      </c>
      <c r="G18" s="118">
        <v>7</v>
      </c>
      <c r="H18" s="119">
        <f t="shared" si="2"/>
        <v>2275</v>
      </c>
      <c r="I18" s="120">
        <v>7</v>
      </c>
      <c r="J18" s="121">
        <f t="shared" si="5"/>
        <v>2275</v>
      </c>
      <c r="K18" s="120">
        <v>7</v>
      </c>
      <c r="L18" s="121">
        <f t="shared" si="3"/>
        <v>2275</v>
      </c>
      <c r="M18" s="118">
        <v>7</v>
      </c>
      <c r="N18" s="119">
        <f t="shared" si="4"/>
        <v>2275</v>
      </c>
    </row>
    <row r="19" spans="1:14" x14ac:dyDescent="0.25">
      <c r="A19" s="50">
        <v>8</v>
      </c>
      <c r="B19" s="52" t="s">
        <v>303</v>
      </c>
      <c r="C19" s="106">
        <v>325</v>
      </c>
      <c r="D19" s="52">
        <f t="shared" si="0"/>
        <v>28</v>
      </c>
      <c r="E19" s="118" t="s">
        <v>298</v>
      </c>
      <c r="F19" s="54">
        <f t="shared" si="1"/>
        <v>9100</v>
      </c>
      <c r="G19" s="118">
        <v>7</v>
      </c>
      <c r="H19" s="119">
        <f t="shared" si="2"/>
        <v>2275</v>
      </c>
      <c r="I19" s="120">
        <v>7</v>
      </c>
      <c r="J19" s="121">
        <f t="shared" si="5"/>
        <v>2275</v>
      </c>
      <c r="K19" s="120">
        <v>7</v>
      </c>
      <c r="L19" s="121">
        <f t="shared" si="3"/>
        <v>2275</v>
      </c>
      <c r="M19" s="118">
        <v>7</v>
      </c>
      <c r="N19" s="119">
        <f t="shared" si="4"/>
        <v>2275</v>
      </c>
    </row>
    <row r="20" spans="1:14" x14ac:dyDescent="0.25">
      <c r="A20" s="50">
        <v>9</v>
      </c>
      <c r="B20" s="52" t="s">
        <v>304</v>
      </c>
      <c r="C20" s="106">
        <v>460</v>
      </c>
      <c r="D20" s="52">
        <v>8</v>
      </c>
      <c r="E20" s="118" t="s">
        <v>298</v>
      </c>
      <c r="F20" s="54">
        <f t="shared" si="1"/>
        <v>3680</v>
      </c>
      <c r="G20" s="118">
        <v>2</v>
      </c>
      <c r="H20" s="119">
        <f t="shared" si="2"/>
        <v>920</v>
      </c>
      <c r="I20" s="118">
        <v>2</v>
      </c>
      <c r="J20" s="121">
        <f t="shared" si="5"/>
        <v>920</v>
      </c>
      <c r="K20" s="118">
        <v>2</v>
      </c>
      <c r="L20" s="121">
        <f t="shared" si="3"/>
        <v>920</v>
      </c>
      <c r="M20" s="118">
        <v>2</v>
      </c>
      <c r="N20" s="119">
        <f t="shared" si="4"/>
        <v>920</v>
      </c>
    </row>
    <row r="21" spans="1:14" x14ac:dyDescent="0.25">
      <c r="A21" s="50">
        <v>10</v>
      </c>
      <c r="B21" s="52" t="s">
        <v>305</v>
      </c>
      <c r="C21" s="106">
        <v>460</v>
      </c>
      <c r="D21" s="52">
        <v>8</v>
      </c>
      <c r="E21" s="118" t="s">
        <v>298</v>
      </c>
      <c r="F21" s="54">
        <f t="shared" si="1"/>
        <v>3680</v>
      </c>
      <c r="G21" s="118">
        <v>2</v>
      </c>
      <c r="H21" s="119">
        <f t="shared" si="2"/>
        <v>920</v>
      </c>
      <c r="I21" s="118">
        <v>2</v>
      </c>
      <c r="J21" s="121">
        <f t="shared" si="5"/>
        <v>920</v>
      </c>
      <c r="K21" s="118">
        <v>2</v>
      </c>
      <c r="L21" s="121">
        <f t="shared" si="3"/>
        <v>920</v>
      </c>
      <c r="M21" s="118">
        <v>2</v>
      </c>
      <c r="N21" s="119">
        <f t="shared" si="4"/>
        <v>920</v>
      </c>
    </row>
    <row r="22" spans="1:14" x14ac:dyDescent="0.25">
      <c r="A22" s="50">
        <v>11</v>
      </c>
      <c r="B22" s="52" t="s">
        <v>306</v>
      </c>
      <c r="C22" s="106">
        <v>460</v>
      </c>
      <c r="D22" s="52">
        <v>8</v>
      </c>
      <c r="E22" s="118" t="s">
        <v>298</v>
      </c>
      <c r="F22" s="54">
        <f t="shared" si="1"/>
        <v>3680</v>
      </c>
      <c r="G22" s="118">
        <v>2</v>
      </c>
      <c r="H22" s="119">
        <f t="shared" si="2"/>
        <v>920</v>
      </c>
      <c r="I22" s="118">
        <v>2</v>
      </c>
      <c r="J22" s="121">
        <f t="shared" si="5"/>
        <v>920</v>
      </c>
      <c r="K22" s="118">
        <v>2</v>
      </c>
      <c r="L22" s="121">
        <f t="shared" si="3"/>
        <v>920</v>
      </c>
      <c r="M22" s="118">
        <v>2</v>
      </c>
      <c r="N22" s="119">
        <f t="shared" si="4"/>
        <v>920</v>
      </c>
    </row>
    <row r="23" spans="1:14" x14ac:dyDescent="0.25">
      <c r="A23" s="50">
        <v>12</v>
      </c>
      <c r="B23" s="52" t="s">
        <v>307</v>
      </c>
      <c r="C23" s="106">
        <v>460</v>
      </c>
      <c r="D23" s="52">
        <v>8</v>
      </c>
      <c r="E23" s="118" t="s">
        <v>298</v>
      </c>
      <c r="F23" s="54">
        <f t="shared" si="1"/>
        <v>3680</v>
      </c>
      <c r="G23" s="118">
        <v>2</v>
      </c>
      <c r="H23" s="119">
        <f t="shared" si="2"/>
        <v>920</v>
      </c>
      <c r="I23" s="120">
        <v>2</v>
      </c>
      <c r="J23" s="121">
        <f t="shared" si="5"/>
        <v>920</v>
      </c>
      <c r="K23" s="120">
        <v>2</v>
      </c>
      <c r="L23" s="121">
        <f t="shared" si="3"/>
        <v>920</v>
      </c>
      <c r="M23" s="118">
        <v>2</v>
      </c>
      <c r="N23" s="119">
        <f t="shared" si="4"/>
        <v>920</v>
      </c>
    </row>
    <row r="24" spans="1:14" x14ac:dyDescent="0.25">
      <c r="A24" s="50">
        <v>13</v>
      </c>
      <c r="B24" s="52" t="s">
        <v>308</v>
      </c>
      <c r="C24" s="106">
        <v>100</v>
      </c>
      <c r="D24" s="52">
        <v>4</v>
      </c>
      <c r="E24" s="118" t="s">
        <v>87</v>
      </c>
      <c r="F24" s="54">
        <f t="shared" si="1"/>
        <v>400</v>
      </c>
      <c r="G24" s="118">
        <v>2</v>
      </c>
      <c r="H24" s="119">
        <f t="shared" si="2"/>
        <v>200</v>
      </c>
      <c r="I24" s="118"/>
      <c r="J24" s="121">
        <f t="shared" si="5"/>
        <v>0</v>
      </c>
      <c r="K24" s="118">
        <v>2</v>
      </c>
      <c r="L24" s="121">
        <f t="shared" si="3"/>
        <v>200</v>
      </c>
      <c r="M24" s="118"/>
      <c r="N24" s="119">
        <f t="shared" si="4"/>
        <v>0</v>
      </c>
    </row>
    <row r="25" spans="1:14" x14ac:dyDescent="0.25">
      <c r="A25" s="50">
        <v>14</v>
      </c>
      <c r="B25" s="52" t="s">
        <v>309</v>
      </c>
      <c r="C25" s="106">
        <v>70</v>
      </c>
      <c r="D25" s="52">
        <v>16</v>
      </c>
      <c r="E25" s="118" t="s">
        <v>298</v>
      </c>
      <c r="F25" s="54">
        <f t="shared" si="1"/>
        <v>1120</v>
      </c>
      <c r="G25" s="118">
        <v>4</v>
      </c>
      <c r="H25" s="119">
        <f t="shared" si="2"/>
        <v>280</v>
      </c>
      <c r="I25" s="120">
        <v>4</v>
      </c>
      <c r="J25" s="121">
        <f t="shared" si="5"/>
        <v>280</v>
      </c>
      <c r="K25" s="120">
        <v>4</v>
      </c>
      <c r="L25" s="121">
        <f t="shared" si="3"/>
        <v>280</v>
      </c>
      <c r="M25" s="118">
        <v>4</v>
      </c>
      <c r="N25" s="119">
        <f t="shared" si="4"/>
        <v>280</v>
      </c>
    </row>
    <row r="26" spans="1:14" x14ac:dyDescent="0.25">
      <c r="A26" s="50">
        <v>15</v>
      </c>
      <c r="B26" s="122" t="s">
        <v>310</v>
      </c>
      <c r="C26" s="123">
        <v>60</v>
      </c>
      <c r="D26" s="52">
        <v>8</v>
      </c>
      <c r="E26" s="118" t="s">
        <v>87</v>
      </c>
      <c r="F26" s="54">
        <f t="shared" si="1"/>
        <v>480</v>
      </c>
      <c r="G26" s="118">
        <v>2</v>
      </c>
      <c r="H26" s="119">
        <f t="shared" si="2"/>
        <v>120</v>
      </c>
      <c r="I26" s="120">
        <v>2</v>
      </c>
      <c r="J26" s="121">
        <f t="shared" si="5"/>
        <v>120</v>
      </c>
      <c r="K26" s="120">
        <v>2</v>
      </c>
      <c r="L26" s="121">
        <f t="shared" si="3"/>
        <v>120</v>
      </c>
      <c r="M26" s="118">
        <v>2</v>
      </c>
      <c r="N26" s="119">
        <f t="shared" si="4"/>
        <v>120</v>
      </c>
    </row>
    <row r="27" spans="1:14" x14ac:dyDescent="0.25">
      <c r="A27" s="50">
        <v>16</v>
      </c>
      <c r="B27" s="52" t="s">
        <v>311</v>
      </c>
      <c r="C27" s="106">
        <v>35</v>
      </c>
      <c r="D27" s="52">
        <f t="shared" si="0"/>
        <v>2</v>
      </c>
      <c r="E27" s="118" t="s">
        <v>87</v>
      </c>
      <c r="F27" s="54">
        <f t="shared" si="1"/>
        <v>70</v>
      </c>
      <c r="G27" s="118">
        <v>1</v>
      </c>
      <c r="H27" s="119">
        <f t="shared" si="2"/>
        <v>35</v>
      </c>
      <c r="I27" s="120"/>
      <c r="J27" s="121">
        <f t="shared" si="5"/>
        <v>0</v>
      </c>
      <c r="K27" s="120">
        <v>1</v>
      </c>
      <c r="L27" s="121">
        <f t="shared" si="3"/>
        <v>35</v>
      </c>
      <c r="M27" s="118"/>
      <c r="N27" s="119">
        <f t="shared" si="4"/>
        <v>0</v>
      </c>
    </row>
    <row r="28" spans="1:14" x14ac:dyDescent="0.25">
      <c r="A28" s="50">
        <v>17</v>
      </c>
      <c r="B28" s="52" t="s">
        <v>312</v>
      </c>
      <c r="C28" s="123">
        <v>50</v>
      </c>
      <c r="D28" s="52">
        <v>10</v>
      </c>
      <c r="E28" s="118" t="s">
        <v>87</v>
      </c>
      <c r="F28" s="54">
        <f t="shared" si="1"/>
        <v>500</v>
      </c>
      <c r="G28" s="118">
        <v>4</v>
      </c>
      <c r="H28" s="119">
        <f t="shared" si="2"/>
        <v>200</v>
      </c>
      <c r="I28" s="120">
        <v>2</v>
      </c>
      <c r="J28" s="121">
        <f>I28*C28</f>
        <v>100</v>
      </c>
      <c r="K28" s="120">
        <v>2</v>
      </c>
      <c r="L28" s="121">
        <f t="shared" si="3"/>
        <v>100</v>
      </c>
      <c r="M28" s="118">
        <v>2</v>
      </c>
      <c r="N28" s="119">
        <f t="shared" si="4"/>
        <v>100</v>
      </c>
    </row>
    <row r="29" spans="1:14" x14ac:dyDescent="0.25">
      <c r="A29" s="50">
        <v>18</v>
      </c>
      <c r="B29" s="52" t="s">
        <v>313</v>
      </c>
      <c r="C29" s="123">
        <v>50</v>
      </c>
      <c r="D29" s="52">
        <f t="shared" si="0"/>
        <v>2</v>
      </c>
      <c r="E29" s="118" t="s">
        <v>298</v>
      </c>
      <c r="F29" s="54">
        <f t="shared" si="1"/>
        <v>100</v>
      </c>
      <c r="G29" s="118">
        <v>1</v>
      </c>
      <c r="H29" s="119">
        <f t="shared" si="2"/>
        <v>50</v>
      </c>
      <c r="I29" s="120"/>
      <c r="J29" s="121">
        <f>I29*C29</f>
        <v>0</v>
      </c>
      <c r="K29" s="120">
        <v>1</v>
      </c>
      <c r="L29" s="121">
        <f t="shared" si="3"/>
        <v>50</v>
      </c>
      <c r="M29" s="118"/>
      <c r="N29" s="119">
        <f t="shared" si="4"/>
        <v>0</v>
      </c>
    </row>
    <row r="30" spans="1:14" x14ac:dyDescent="0.25">
      <c r="A30" s="50">
        <v>19</v>
      </c>
      <c r="B30" s="52" t="s">
        <v>314</v>
      </c>
      <c r="C30" s="106">
        <v>85</v>
      </c>
      <c r="D30" s="52">
        <v>10</v>
      </c>
      <c r="E30" s="118" t="s">
        <v>298</v>
      </c>
      <c r="F30" s="54">
        <f t="shared" si="1"/>
        <v>850</v>
      </c>
      <c r="G30" s="118">
        <v>5</v>
      </c>
      <c r="H30" s="119">
        <f t="shared" si="2"/>
        <v>425</v>
      </c>
      <c r="I30" s="120">
        <v>5</v>
      </c>
      <c r="J30" s="121">
        <f>I30*C30</f>
        <v>425</v>
      </c>
      <c r="K30" s="120">
        <v>0</v>
      </c>
      <c r="L30" s="121">
        <f t="shared" si="3"/>
        <v>0</v>
      </c>
      <c r="M30" s="118"/>
      <c r="N30" s="119">
        <f t="shared" si="4"/>
        <v>0</v>
      </c>
    </row>
    <row r="31" spans="1:14" x14ac:dyDescent="0.25">
      <c r="A31" s="50">
        <v>20</v>
      </c>
      <c r="B31" s="52" t="s">
        <v>315</v>
      </c>
      <c r="C31" s="106">
        <v>95</v>
      </c>
      <c r="D31" s="52">
        <f>G31+I31+K31+M31</f>
        <v>2</v>
      </c>
      <c r="E31" s="118" t="s">
        <v>298</v>
      </c>
      <c r="F31" s="54">
        <f t="shared" si="1"/>
        <v>190</v>
      </c>
      <c r="G31" s="118">
        <v>1</v>
      </c>
      <c r="H31" s="119">
        <f t="shared" si="2"/>
        <v>95</v>
      </c>
      <c r="I31" s="120">
        <v>0</v>
      </c>
      <c r="J31" s="121">
        <f t="shared" ref="J31:J37" si="6">I31*C31</f>
        <v>0</v>
      </c>
      <c r="K31" s="120">
        <v>1</v>
      </c>
      <c r="L31" s="121">
        <f t="shared" si="3"/>
        <v>95</v>
      </c>
      <c r="M31" s="118">
        <v>0</v>
      </c>
      <c r="N31" s="119">
        <f t="shared" si="4"/>
        <v>0</v>
      </c>
    </row>
    <row r="32" spans="1:14" x14ac:dyDescent="0.25">
      <c r="A32" s="50">
        <v>21</v>
      </c>
      <c r="B32" s="52" t="s">
        <v>316</v>
      </c>
      <c r="C32" s="106">
        <v>70</v>
      </c>
      <c r="D32" s="52">
        <v>4</v>
      </c>
      <c r="E32" s="118" t="s">
        <v>298</v>
      </c>
      <c r="F32" s="54">
        <f t="shared" si="1"/>
        <v>280</v>
      </c>
      <c r="G32" s="118">
        <v>1</v>
      </c>
      <c r="H32" s="119">
        <f t="shared" si="2"/>
        <v>70</v>
      </c>
      <c r="I32" s="120">
        <v>1</v>
      </c>
      <c r="J32" s="121">
        <f t="shared" si="6"/>
        <v>70</v>
      </c>
      <c r="K32" s="120">
        <v>1</v>
      </c>
      <c r="L32" s="121">
        <f t="shared" si="3"/>
        <v>70</v>
      </c>
      <c r="M32" s="118">
        <v>1</v>
      </c>
      <c r="N32" s="119">
        <v>70</v>
      </c>
    </row>
    <row r="33" spans="1:14" x14ac:dyDescent="0.25">
      <c r="A33" s="50">
        <v>22</v>
      </c>
      <c r="B33" s="52" t="s">
        <v>317</v>
      </c>
      <c r="C33" s="123">
        <v>30</v>
      </c>
      <c r="D33" s="52">
        <f t="shared" si="0"/>
        <v>1</v>
      </c>
      <c r="E33" s="118" t="s">
        <v>298</v>
      </c>
      <c r="F33" s="54">
        <f t="shared" si="1"/>
        <v>30</v>
      </c>
      <c r="G33" s="118">
        <v>1</v>
      </c>
      <c r="H33" s="119">
        <f t="shared" si="2"/>
        <v>30</v>
      </c>
      <c r="I33" s="118"/>
      <c r="J33" s="119">
        <f t="shared" si="6"/>
        <v>0</v>
      </c>
      <c r="K33" s="120"/>
      <c r="L33" s="121">
        <f t="shared" si="3"/>
        <v>0</v>
      </c>
      <c r="M33" s="118"/>
      <c r="N33" s="119">
        <f t="shared" ref="N33:N35" si="7">M33*C33</f>
        <v>0</v>
      </c>
    </row>
    <row r="34" spans="1:14" x14ac:dyDescent="0.25">
      <c r="A34" s="50">
        <v>23</v>
      </c>
      <c r="B34" s="52" t="s">
        <v>318</v>
      </c>
      <c r="C34" s="123">
        <v>350</v>
      </c>
      <c r="D34" s="52">
        <v>4</v>
      </c>
      <c r="E34" s="118" t="s">
        <v>319</v>
      </c>
      <c r="F34" s="54">
        <f t="shared" si="1"/>
        <v>1400</v>
      </c>
      <c r="G34" s="118">
        <v>2</v>
      </c>
      <c r="H34" s="119">
        <f t="shared" si="2"/>
        <v>700</v>
      </c>
      <c r="I34" s="118">
        <v>0</v>
      </c>
      <c r="J34" s="119">
        <f t="shared" si="6"/>
        <v>0</v>
      </c>
      <c r="K34" s="120">
        <v>2</v>
      </c>
      <c r="L34" s="121">
        <f t="shared" si="3"/>
        <v>700</v>
      </c>
      <c r="M34" s="118">
        <v>0</v>
      </c>
      <c r="N34" s="119">
        <f t="shared" si="7"/>
        <v>0</v>
      </c>
    </row>
    <row r="35" spans="1:14" x14ac:dyDescent="0.25">
      <c r="A35" s="50">
        <v>24</v>
      </c>
      <c r="B35" s="52" t="s">
        <v>320</v>
      </c>
      <c r="C35" s="123">
        <v>25</v>
      </c>
      <c r="D35" s="52">
        <v>6</v>
      </c>
      <c r="E35" s="118" t="s">
        <v>298</v>
      </c>
      <c r="F35" s="54">
        <f t="shared" si="1"/>
        <v>200</v>
      </c>
      <c r="G35" s="118">
        <v>2</v>
      </c>
      <c r="H35" s="119">
        <f t="shared" si="2"/>
        <v>50</v>
      </c>
      <c r="I35" s="118">
        <v>2</v>
      </c>
      <c r="J35" s="119">
        <f t="shared" si="6"/>
        <v>50</v>
      </c>
      <c r="K35" s="120">
        <v>2</v>
      </c>
      <c r="L35" s="121">
        <f t="shared" si="3"/>
        <v>50</v>
      </c>
      <c r="M35" s="118">
        <v>2</v>
      </c>
      <c r="N35" s="119">
        <f t="shared" si="7"/>
        <v>50</v>
      </c>
    </row>
    <row r="36" spans="1:14" x14ac:dyDescent="0.25">
      <c r="A36" s="50">
        <v>25</v>
      </c>
      <c r="B36" s="122" t="s">
        <v>321</v>
      </c>
      <c r="C36" s="106">
        <v>60</v>
      </c>
      <c r="D36" s="52">
        <v>32</v>
      </c>
      <c r="E36" s="118" t="s">
        <v>87</v>
      </c>
      <c r="F36" s="54">
        <f t="shared" si="1"/>
        <v>1920</v>
      </c>
      <c r="G36" s="118">
        <v>8</v>
      </c>
      <c r="H36" s="119">
        <f t="shared" si="2"/>
        <v>480</v>
      </c>
      <c r="I36" s="118">
        <v>8</v>
      </c>
      <c r="J36" s="119">
        <f t="shared" si="6"/>
        <v>480</v>
      </c>
      <c r="K36" s="118">
        <v>8</v>
      </c>
      <c r="L36" s="119">
        <f t="shared" si="3"/>
        <v>480</v>
      </c>
      <c r="M36" s="118">
        <v>8</v>
      </c>
      <c r="N36" s="119">
        <f t="shared" si="4"/>
        <v>480</v>
      </c>
    </row>
    <row r="37" spans="1:14" x14ac:dyDescent="0.25">
      <c r="A37" s="50">
        <v>26</v>
      </c>
      <c r="B37" s="52" t="s">
        <v>322</v>
      </c>
      <c r="C37" s="106">
        <v>10</v>
      </c>
      <c r="D37" s="52">
        <v>100</v>
      </c>
      <c r="E37" s="118" t="s">
        <v>298</v>
      </c>
      <c r="F37" s="54">
        <f t="shared" si="1"/>
        <v>1000</v>
      </c>
      <c r="G37" s="118">
        <v>50</v>
      </c>
      <c r="H37" s="119">
        <f>G37*C37</f>
        <v>500</v>
      </c>
      <c r="I37" s="118"/>
      <c r="J37" s="119">
        <f t="shared" si="6"/>
        <v>0</v>
      </c>
      <c r="K37" s="118">
        <v>50</v>
      </c>
      <c r="L37" s="119">
        <f t="shared" si="3"/>
        <v>500</v>
      </c>
      <c r="M37" s="118"/>
      <c r="N37" s="119">
        <f t="shared" si="4"/>
        <v>0</v>
      </c>
    </row>
    <row r="38" spans="1:14" x14ac:dyDescent="0.25">
      <c r="A38" s="50">
        <v>27</v>
      </c>
      <c r="B38" s="52" t="s">
        <v>323</v>
      </c>
      <c r="C38" s="123">
        <v>220</v>
      </c>
      <c r="D38" s="52">
        <v>2</v>
      </c>
      <c r="E38" s="118" t="s">
        <v>298</v>
      </c>
      <c r="F38" s="54">
        <f t="shared" si="1"/>
        <v>440</v>
      </c>
      <c r="G38" s="118">
        <v>2</v>
      </c>
      <c r="H38" s="119">
        <f>G38*C38</f>
        <v>440</v>
      </c>
      <c r="I38" s="118"/>
      <c r="J38" s="119">
        <f>I38*C38</f>
        <v>0</v>
      </c>
      <c r="K38" s="118"/>
      <c r="L38" s="119">
        <f>K38*C38</f>
        <v>0</v>
      </c>
      <c r="M38" s="118"/>
      <c r="N38" s="119">
        <f>M38*C38</f>
        <v>0</v>
      </c>
    </row>
    <row r="39" spans="1:14" x14ac:dyDescent="0.25">
      <c r="A39" s="50">
        <v>28</v>
      </c>
      <c r="B39" s="52" t="s">
        <v>324</v>
      </c>
      <c r="C39" s="106">
        <v>120</v>
      </c>
      <c r="D39" s="52">
        <v>4</v>
      </c>
      <c r="E39" s="118" t="s">
        <v>325</v>
      </c>
      <c r="F39" s="54">
        <f t="shared" si="1"/>
        <v>480</v>
      </c>
      <c r="G39" s="118">
        <v>2</v>
      </c>
      <c r="H39" s="119">
        <f>G39*C39</f>
        <v>240</v>
      </c>
      <c r="I39" s="118"/>
      <c r="J39" s="119">
        <f>I39*C39</f>
        <v>0</v>
      </c>
      <c r="K39" s="118">
        <v>2</v>
      </c>
      <c r="L39" s="119">
        <f>K39*C39</f>
        <v>240</v>
      </c>
      <c r="M39" s="118"/>
      <c r="N39" s="119">
        <f>M39*C39</f>
        <v>0</v>
      </c>
    </row>
    <row r="40" spans="1:14" x14ac:dyDescent="0.25">
      <c r="A40" s="50">
        <v>29</v>
      </c>
      <c r="B40" s="124" t="s">
        <v>326</v>
      </c>
      <c r="C40" s="125">
        <v>550</v>
      </c>
      <c r="D40" s="52">
        <f t="shared" ref="D40" si="8">G40+I40+K40+M40</f>
        <v>2</v>
      </c>
      <c r="E40" s="126" t="s">
        <v>298</v>
      </c>
      <c r="F40" s="54">
        <f t="shared" si="1"/>
        <v>1100</v>
      </c>
      <c r="G40" s="118">
        <v>1</v>
      </c>
      <c r="H40" s="119">
        <f t="shared" ref="H40:H46" si="9">G40*C40</f>
        <v>550</v>
      </c>
      <c r="I40" s="118"/>
      <c r="J40" s="119">
        <f t="shared" ref="J40:J46" si="10">I40*C40</f>
        <v>0</v>
      </c>
      <c r="K40" s="118">
        <v>1</v>
      </c>
      <c r="L40" s="119">
        <f t="shared" ref="L40:L46" si="11">K40*C40</f>
        <v>550</v>
      </c>
      <c r="M40" s="118"/>
      <c r="N40" s="119">
        <f t="shared" ref="N40:N46" si="12">M40*C40</f>
        <v>0</v>
      </c>
    </row>
    <row r="41" spans="1:14" x14ac:dyDescent="0.25">
      <c r="A41" s="50">
        <v>30</v>
      </c>
      <c r="B41" s="52" t="s">
        <v>327</v>
      </c>
      <c r="C41" s="127">
        <v>80</v>
      </c>
      <c r="D41" s="52">
        <v>8</v>
      </c>
      <c r="E41" s="126" t="s">
        <v>298</v>
      </c>
      <c r="F41" s="54">
        <f t="shared" si="1"/>
        <v>640</v>
      </c>
      <c r="G41" s="118">
        <v>4</v>
      </c>
      <c r="H41" s="119">
        <f t="shared" si="9"/>
        <v>320</v>
      </c>
      <c r="I41" s="118"/>
      <c r="J41" s="119">
        <f t="shared" si="10"/>
        <v>0</v>
      </c>
      <c r="K41" s="118">
        <v>4</v>
      </c>
      <c r="L41" s="119">
        <f t="shared" si="11"/>
        <v>320</v>
      </c>
      <c r="M41" s="118"/>
      <c r="N41" s="119">
        <f t="shared" si="12"/>
        <v>0</v>
      </c>
    </row>
    <row r="42" spans="1:14" x14ac:dyDescent="0.25">
      <c r="A42" s="50">
        <v>31</v>
      </c>
      <c r="B42" s="124" t="s">
        <v>328</v>
      </c>
      <c r="C42" s="127">
        <v>160</v>
      </c>
      <c r="D42" s="52">
        <v>6</v>
      </c>
      <c r="E42" s="126" t="s">
        <v>298</v>
      </c>
      <c r="F42" s="54">
        <f t="shared" si="1"/>
        <v>960</v>
      </c>
      <c r="G42" s="126">
        <v>6</v>
      </c>
      <c r="H42" s="119">
        <f t="shared" si="9"/>
        <v>960</v>
      </c>
      <c r="I42" s="126"/>
      <c r="J42" s="119">
        <f t="shared" si="10"/>
        <v>0</v>
      </c>
      <c r="K42" s="126"/>
      <c r="L42" s="119"/>
      <c r="M42" s="126"/>
      <c r="N42" s="119">
        <f t="shared" si="12"/>
        <v>0</v>
      </c>
    </row>
    <row r="43" spans="1:14" x14ac:dyDescent="0.25">
      <c r="A43" s="50">
        <v>32</v>
      </c>
      <c r="B43" s="124" t="s">
        <v>329</v>
      </c>
      <c r="C43" s="125">
        <v>160</v>
      </c>
      <c r="D43" s="52">
        <v>7</v>
      </c>
      <c r="E43" s="126" t="s">
        <v>81</v>
      </c>
      <c r="F43" s="54">
        <f t="shared" si="1"/>
        <v>1120</v>
      </c>
      <c r="G43" s="126">
        <v>7</v>
      </c>
      <c r="H43" s="119">
        <f t="shared" si="9"/>
        <v>1120</v>
      </c>
      <c r="I43" s="126"/>
      <c r="J43" s="119">
        <f t="shared" si="10"/>
        <v>0</v>
      </c>
      <c r="K43" s="126"/>
      <c r="L43" s="119">
        <f t="shared" ref="L43:L44" si="13">K43*C43</f>
        <v>0</v>
      </c>
      <c r="M43" s="126"/>
      <c r="N43" s="119">
        <f t="shared" si="12"/>
        <v>0</v>
      </c>
    </row>
    <row r="44" spans="1:14" x14ac:dyDescent="0.25">
      <c r="A44" s="50">
        <v>33</v>
      </c>
      <c r="B44" s="52" t="s">
        <v>330</v>
      </c>
      <c r="C44" s="125">
        <v>1000</v>
      </c>
      <c r="D44" s="52">
        <v>1</v>
      </c>
      <c r="E44" s="126" t="s">
        <v>298</v>
      </c>
      <c r="F44" s="54">
        <f>H44+J44+L44+N44</f>
        <v>1000</v>
      </c>
      <c r="G44" s="126">
        <v>1</v>
      </c>
      <c r="H44" s="119">
        <f t="shared" si="9"/>
        <v>1000</v>
      </c>
      <c r="I44" s="126"/>
      <c r="J44" s="119">
        <f t="shared" si="10"/>
        <v>0</v>
      </c>
      <c r="K44" s="126"/>
      <c r="L44" s="119">
        <f t="shared" si="13"/>
        <v>0</v>
      </c>
      <c r="M44" s="126"/>
      <c r="N44" s="119">
        <f t="shared" si="12"/>
        <v>0</v>
      </c>
    </row>
    <row r="45" spans="1:14" x14ac:dyDescent="0.25">
      <c r="A45" s="50">
        <v>34</v>
      </c>
      <c r="B45" s="52" t="s">
        <v>331</v>
      </c>
      <c r="C45" s="125">
        <v>50</v>
      </c>
      <c r="D45" s="52">
        <v>5</v>
      </c>
      <c r="E45" s="126" t="s">
        <v>298</v>
      </c>
      <c r="F45" s="54">
        <f t="shared" si="1"/>
        <v>250</v>
      </c>
      <c r="G45" s="126">
        <v>5</v>
      </c>
      <c r="H45" s="119">
        <f t="shared" si="9"/>
        <v>250</v>
      </c>
      <c r="I45" s="126"/>
      <c r="J45" s="119">
        <f t="shared" si="10"/>
        <v>0</v>
      </c>
      <c r="K45" s="126"/>
      <c r="L45" s="119">
        <f t="shared" si="11"/>
        <v>0</v>
      </c>
      <c r="M45" s="126"/>
      <c r="N45" s="119">
        <f t="shared" si="12"/>
        <v>0</v>
      </c>
    </row>
    <row r="46" spans="1:14" x14ac:dyDescent="0.25">
      <c r="A46" s="50">
        <v>35</v>
      </c>
      <c r="B46" s="52" t="s">
        <v>332</v>
      </c>
      <c r="C46" s="54">
        <v>20000</v>
      </c>
      <c r="D46" s="118">
        <v>1</v>
      </c>
      <c r="E46" s="118" t="s">
        <v>80</v>
      </c>
      <c r="F46" s="128">
        <f>C46*D46</f>
        <v>20000</v>
      </c>
      <c r="G46" s="118">
        <v>1</v>
      </c>
      <c r="H46" s="119">
        <f t="shared" si="9"/>
        <v>20000</v>
      </c>
      <c r="I46" s="126"/>
      <c r="J46" s="119">
        <f t="shared" si="10"/>
        <v>0</v>
      </c>
      <c r="K46" s="126"/>
      <c r="L46" s="119">
        <f t="shared" si="11"/>
        <v>0</v>
      </c>
      <c r="M46" s="126"/>
      <c r="N46" s="119">
        <f t="shared" si="12"/>
        <v>0</v>
      </c>
    </row>
    <row r="47" spans="1:14" x14ac:dyDescent="0.25">
      <c r="A47" s="47" t="s">
        <v>19</v>
      </c>
      <c r="B47" s="52"/>
      <c r="C47" s="52"/>
      <c r="D47" s="52"/>
      <c r="E47" s="52"/>
      <c r="F47" s="54">
        <f>SUM(F12:F46)</f>
        <v>121505</v>
      </c>
      <c r="G47" s="52"/>
      <c r="H47" s="54">
        <f>SUM(H12:H46)</f>
        <v>50320</v>
      </c>
      <c r="I47" s="52"/>
      <c r="J47" s="54">
        <f>SUM(J12:J46)</f>
        <v>23115</v>
      </c>
      <c r="K47" s="52"/>
      <c r="L47" s="54">
        <f>SUM(L12:L46)</f>
        <v>25380</v>
      </c>
      <c r="M47" s="52"/>
      <c r="N47" s="54">
        <f>SUM(N12:N46)</f>
        <v>22690</v>
      </c>
    </row>
    <row r="48" spans="1:14" s="8" customForma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</row>
    <row r="49" spans="1:13" s="8" customFormat="1" x14ac:dyDescent="0.25">
      <c r="A49" s="20" t="s">
        <v>27</v>
      </c>
      <c r="B49" s="6"/>
      <c r="C49" s="6"/>
      <c r="D49" s="6"/>
      <c r="E49" s="6"/>
      <c r="F49" s="6"/>
      <c r="G49" s="6"/>
      <c r="H49" s="7"/>
      <c r="I49" s="7"/>
      <c r="J49" s="7"/>
      <c r="K49" s="7"/>
      <c r="L49" s="7"/>
    </row>
    <row r="50" spans="1:13" s="8" customFormat="1" ht="14.45" customHeight="1" x14ac:dyDescent="0.25">
      <c r="B50" s="7"/>
      <c r="C50" s="7"/>
      <c r="D50" s="7"/>
      <c r="E50" s="7"/>
      <c r="F50" s="7"/>
      <c r="G50" s="7"/>
      <c r="H50" s="15"/>
      <c r="I50" s="7"/>
      <c r="K50"/>
      <c r="L50"/>
      <c r="M50"/>
    </row>
    <row r="51" spans="1:13" s="8" customFormat="1" ht="14.45" customHeight="1" x14ac:dyDescent="0.25">
      <c r="B51" s="7"/>
      <c r="C51" s="7"/>
      <c r="D51" s="7"/>
      <c r="E51" s="7"/>
      <c r="F51" s="7"/>
      <c r="G51" s="7"/>
      <c r="H51" s="15"/>
      <c r="I51" s="7"/>
      <c r="K51"/>
      <c r="L51"/>
      <c r="M51"/>
    </row>
    <row r="52" spans="1:13" s="8" customFormat="1" ht="14.45" customHeight="1" x14ac:dyDescent="0.25">
      <c r="A52" s="296" t="s">
        <v>333</v>
      </c>
      <c r="B52" s="296"/>
      <c r="C52" s="296"/>
      <c r="D52" s="7"/>
      <c r="E52" s="7"/>
      <c r="F52" s="7"/>
      <c r="G52" s="7"/>
      <c r="H52" s="15"/>
      <c r="I52" s="7"/>
      <c r="K52"/>
      <c r="L52"/>
      <c r="M52"/>
    </row>
    <row r="53" spans="1:13" s="8" customFormat="1" x14ac:dyDescent="0.25">
      <c r="A53" s="297" t="s">
        <v>28</v>
      </c>
      <c r="B53" s="297"/>
      <c r="C53" s="297"/>
      <c r="D53" s="7"/>
      <c r="H53" s="7"/>
      <c r="K53"/>
      <c r="L53"/>
      <c r="M53"/>
    </row>
    <row r="54" spans="1:13" s="8" customFormat="1" x14ac:dyDescent="0.25">
      <c r="B54" s="7"/>
      <c r="C54" s="7"/>
      <c r="D54" s="7"/>
      <c r="H54" s="7"/>
      <c r="K54"/>
      <c r="L54"/>
      <c r="M54"/>
    </row>
    <row r="55" spans="1:13" s="8" customFormat="1" x14ac:dyDescent="0.25"/>
  </sheetData>
  <sheetProtection password="C1B6" sheet="1" objects="1" scenarios="1"/>
  <mergeCells count="22">
    <mergeCell ref="A52:C52"/>
    <mergeCell ref="A53:C53"/>
    <mergeCell ref="A8:E8"/>
    <mergeCell ref="G8:H8"/>
    <mergeCell ref="I8:J8"/>
    <mergeCell ref="K8:N8"/>
    <mergeCell ref="A9:A11"/>
    <mergeCell ref="B9:B11"/>
    <mergeCell ref="C9:C11"/>
    <mergeCell ref="D9:E10"/>
    <mergeCell ref="F9:F11"/>
    <mergeCell ref="G9:N9"/>
    <mergeCell ref="G10:H10"/>
    <mergeCell ref="I10:J10"/>
    <mergeCell ref="K10:L10"/>
    <mergeCell ref="M10:N10"/>
    <mergeCell ref="K7:N7"/>
    <mergeCell ref="G3:H3"/>
    <mergeCell ref="G4:H4"/>
    <mergeCell ref="A6:D6"/>
    <mergeCell ref="A7:E7"/>
    <mergeCell ref="F7:J7"/>
  </mergeCells>
  <pageMargins left="0.62992125984251968" right="0.23622047244094491" top="0" bottom="0" header="0.31496062992125984" footer="0.31496062992125984"/>
  <pageSetup paperSize="10000" scale="8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8"/>
  <sheetViews>
    <sheetView zoomScaleNormal="100" zoomScaleSheetLayoutView="100" workbookViewId="0">
      <selection activeCell="C9" sqref="C9:C11"/>
    </sheetView>
  </sheetViews>
  <sheetFormatPr defaultRowHeight="15" x14ac:dyDescent="0.25"/>
  <cols>
    <col min="1" max="1" width="10.5703125" customWidth="1"/>
    <col min="2" max="2" width="37.7109375" bestFit="1" customWidth="1"/>
    <col min="3" max="3" width="13.5703125" customWidth="1"/>
    <col min="4" max="4" width="7.5703125" style="56" customWidth="1"/>
    <col min="5" max="5" width="8.85546875" customWidth="1"/>
    <col min="6" max="6" width="11.42578125" customWidth="1"/>
    <col min="8" max="8" width="11.85546875" customWidth="1"/>
    <col min="10" max="10" width="11.85546875" customWidth="1"/>
    <col min="11" max="11" width="9.140625" customWidth="1"/>
    <col min="12" max="12" width="11.85546875" customWidth="1"/>
    <col min="14" max="14" width="11.85546875" customWidth="1"/>
  </cols>
  <sheetData>
    <row r="1" spans="1:14" ht="14.45" x14ac:dyDescent="0.35">
      <c r="A1" s="16" t="s">
        <v>24</v>
      </c>
      <c r="B1" s="13"/>
      <c r="C1" s="13"/>
    </row>
    <row r="2" spans="1:14" ht="14.45" x14ac:dyDescent="0.35">
      <c r="A2" s="16"/>
      <c r="B2" s="13"/>
      <c r="C2" s="13"/>
    </row>
    <row r="3" spans="1:14" ht="14.45" x14ac:dyDescent="0.35">
      <c r="G3" s="282" t="s">
        <v>0</v>
      </c>
      <c r="H3" s="282"/>
    </row>
    <row r="4" spans="1:14" ht="14.45" x14ac:dyDescent="0.35">
      <c r="G4" s="283" t="s">
        <v>33</v>
      </c>
      <c r="H4" s="283"/>
    </row>
    <row r="6" spans="1:14" ht="14.45" customHeight="1" x14ac:dyDescent="0.25">
      <c r="A6" s="284" t="s">
        <v>552</v>
      </c>
      <c r="B6" s="284"/>
      <c r="C6" s="284"/>
      <c r="D6" s="284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25">
      <c r="A7" s="285" t="s">
        <v>1</v>
      </c>
      <c r="B7" s="285"/>
      <c r="C7" s="285"/>
      <c r="D7" s="285"/>
      <c r="E7" s="285"/>
      <c r="F7" s="277" t="s">
        <v>2</v>
      </c>
      <c r="G7" s="277"/>
      <c r="H7" s="277"/>
      <c r="I7" s="277"/>
      <c r="J7" s="277"/>
      <c r="K7" s="280" t="s">
        <v>26</v>
      </c>
      <c r="L7" s="280"/>
      <c r="M7" s="280"/>
      <c r="N7" s="280"/>
    </row>
    <row r="8" spans="1:14" ht="14.45" x14ac:dyDescent="0.35">
      <c r="A8" s="286" t="s">
        <v>1359</v>
      </c>
      <c r="B8" s="286"/>
      <c r="C8" s="286"/>
      <c r="D8" s="286"/>
      <c r="E8" s="286"/>
      <c r="F8" s="129" t="s">
        <v>3</v>
      </c>
      <c r="G8" s="277" t="s">
        <v>4</v>
      </c>
      <c r="H8" s="277"/>
      <c r="I8" s="277" t="s">
        <v>5</v>
      </c>
      <c r="J8" s="277"/>
      <c r="K8" s="286" t="s">
        <v>6</v>
      </c>
      <c r="L8" s="286"/>
      <c r="M8" s="286"/>
      <c r="N8" s="286"/>
    </row>
    <row r="9" spans="1:14" x14ac:dyDescent="0.25">
      <c r="A9" s="278" t="s">
        <v>7</v>
      </c>
      <c r="B9" s="278" t="s">
        <v>8</v>
      </c>
      <c r="C9" s="278" t="s">
        <v>9</v>
      </c>
      <c r="D9" s="287" t="s">
        <v>10</v>
      </c>
      <c r="E9" s="288"/>
      <c r="F9" s="278" t="s">
        <v>11</v>
      </c>
      <c r="G9" s="277" t="s">
        <v>12</v>
      </c>
      <c r="H9" s="277"/>
      <c r="I9" s="277"/>
      <c r="J9" s="277"/>
      <c r="K9" s="277"/>
      <c r="L9" s="277"/>
      <c r="M9" s="277"/>
      <c r="N9" s="277"/>
    </row>
    <row r="10" spans="1:14" x14ac:dyDescent="0.25">
      <c r="A10" s="278"/>
      <c r="B10" s="278"/>
      <c r="C10" s="278"/>
      <c r="D10" s="289"/>
      <c r="E10" s="290"/>
      <c r="F10" s="278"/>
      <c r="G10" s="278" t="s">
        <v>13</v>
      </c>
      <c r="H10" s="278"/>
      <c r="I10" s="278" t="s">
        <v>14</v>
      </c>
      <c r="J10" s="278"/>
      <c r="K10" s="279" t="s">
        <v>15</v>
      </c>
      <c r="L10" s="279"/>
      <c r="M10" s="277" t="s">
        <v>16</v>
      </c>
      <c r="N10" s="277"/>
    </row>
    <row r="11" spans="1:14" x14ac:dyDescent="0.25">
      <c r="A11" s="278"/>
      <c r="B11" s="278"/>
      <c r="C11" s="278"/>
      <c r="D11" s="130" t="s">
        <v>25</v>
      </c>
      <c r="E11" s="130" t="s">
        <v>8</v>
      </c>
      <c r="F11" s="278"/>
      <c r="G11" s="129" t="s">
        <v>17</v>
      </c>
      <c r="H11" s="130" t="s">
        <v>18</v>
      </c>
      <c r="I11" s="130" t="s">
        <v>17</v>
      </c>
      <c r="J11" s="130" t="s">
        <v>18</v>
      </c>
      <c r="K11" s="130" t="s">
        <v>17</v>
      </c>
      <c r="L11" s="130" t="s">
        <v>18</v>
      </c>
      <c r="M11" s="130" t="s">
        <v>17</v>
      </c>
      <c r="N11" s="130" t="s">
        <v>18</v>
      </c>
    </row>
    <row r="12" spans="1:14" x14ac:dyDescent="0.25">
      <c r="A12" s="263">
        <v>1</v>
      </c>
      <c r="B12" s="264" t="s">
        <v>1360</v>
      </c>
      <c r="C12" s="265">
        <v>120</v>
      </c>
      <c r="D12" s="75">
        <v>6</v>
      </c>
      <c r="E12" s="75" t="s">
        <v>80</v>
      </c>
      <c r="F12" s="265">
        <f>C12*D12</f>
        <v>720</v>
      </c>
      <c r="G12" s="266">
        <v>2</v>
      </c>
      <c r="H12" s="265">
        <v>240</v>
      </c>
      <c r="I12" s="266">
        <v>2</v>
      </c>
      <c r="J12" s="265">
        <v>240</v>
      </c>
      <c r="K12" s="266">
        <v>2</v>
      </c>
      <c r="L12" s="265">
        <v>240</v>
      </c>
      <c r="M12" s="266"/>
      <c r="N12" s="265"/>
    </row>
    <row r="13" spans="1:14" ht="14.45" customHeight="1" x14ac:dyDescent="0.25">
      <c r="A13" s="263">
        <v>2</v>
      </c>
      <c r="B13" s="83" t="s">
        <v>1361</v>
      </c>
      <c r="C13" s="77">
        <v>375</v>
      </c>
      <c r="D13" s="89">
        <v>4</v>
      </c>
      <c r="E13" s="84" t="s">
        <v>482</v>
      </c>
      <c r="F13" s="265">
        <f t="shared" ref="F13:F67" si="0">C13*D13</f>
        <v>1500</v>
      </c>
      <c r="G13" s="85">
        <v>2</v>
      </c>
      <c r="H13" s="72">
        <v>750</v>
      </c>
      <c r="I13" s="85"/>
      <c r="J13" s="72"/>
      <c r="K13" s="85">
        <v>2</v>
      </c>
      <c r="L13" s="72">
        <v>750</v>
      </c>
      <c r="M13" s="85"/>
      <c r="N13" s="72"/>
    </row>
    <row r="14" spans="1:14" ht="14.45" customHeight="1" x14ac:dyDescent="0.25">
      <c r="A14" s="263">
        <v>3</v>
      </c>
      <c r="B14" s="83" t="s">
        <v>1362</v>
      </c>
      <c r="C14" s="77">
        <v>75</v>
      </c>
      <c r="D14" s="89">
        <v>8</v>
      </c>
      <c r="E14" s="84" t="s">
        <v>482</v>
      </c>
      <c r="F14" s="265">
        <f t="shared" si="0"/>
        <v>600</v>
      </c>
      <c r="G14" s="85">
        <v>2</v>
      </c>
      <c r="H14" s="72">
        <v>150</v>
      </c>
      <c r="I14" s="85">
        <v>2</v>
      </c>
      <c r="J14" s="72">
        <v>150</v>
      </c>
      <c r="K14" s="85">
        <v>2</v>
      </c>
      <c r="L14" s="72">
        <v>150</v>
      </c>
      <c r="M14" s="85">
        <v>2</v>
      </c>
      <c r="N14" s="72">
        <v>150</v>
      </c>
    </row>
    <row r="15" spans="1:14" ht="14.45" customHeight="1" x14ac:dyDescent="0.25">
      <c r="A15" s="263">
        <v>4</v>
      </c>
      <c r="B15" s="83" t="s">
        <v>1363</v>
      </c>
      <c r="C15" s="77">
        <v>75</v>
      </c>
      <c r="D15" s="89">
        <v>4</v>
      </c>
      <c r="E15" s="84" t="s">
        <v>482</v>
      </c>
      <c r="F15" s="265">
        <f t="shared" si="0"/>
        <v>300</v>
      </c>
      <c r="G15" s="85">
        <v>1</v>
      </c>
      <c r="H15" s="72">
        <v>75</v>
      </c>
      <c r="I15" s="85">
        <v>1</v>
      </c>
      <c r="J15" s="72">
        <v>75</v>
      </c>
      <c r="K15" s="85">
        <v>1</v>
      </c>
      <c r="L15" s="72">
        <v>75</v>
      </c>
      <c r="M15" s="85">
        <v>1</v>
      </c>
      <c r="N15" s="72">
        <v>75</v>
      </c>
    </row>
    <row r="16" spans="1:14" ht="14.45" customHeight="1" x14ac:dyDescent="0.25">
      <c r="A16" s="263">
        <v>5</v>
      </c>
      <c r="B16" s="83" t="s">
        <v>1364</v>
      </c>
      <c r="C16" s="77">
        <v>75</v>
      </c>
      <c r="D16" s="89">
        <v>4</v>
      </c>
      <c r="E16" s="84" t="s">
        <v>482</v>
      </c>
      <c r="F16" s="265">
        <f t="shared" si="0"/>
        <v>300</v>
      </c>
      <c r="G16" s="85">
        <v>1</v>
      </c>
      <c r="H16" s="72">
        <v>75</v>
      </c>
      <c r="I16" s="85">
        <v>1</v>
      </c>
      <c r="J16" s="72">
        <v>75</v>
      </c>
      <c r="K16" s="85">
        <v>1</v>
      </c>
      <c r="L16" s="72">
        <v>75</v>
      </c>
      <c r="M16" s="85">
        <v>1</v>
      </c>
      <c r="N16" s="72">
        <v>75</v>
      </c>
    </row>
    <row r="17" spans="1:14" ht="14.45" customHeight="1" x14ac:dyDescent="0.25">
      <c r="A17" s="263">
        <v>6</v>
      </c>
      <c r="B17" s="83" t="s">
        <v>1365</v>
      </c>
      <c r="C17" s="77">
        <v>75</v>
      </c>
      <c r="D17" s="89">
        <v>4</v>
      </c>
      <c r="E17" s="84" t="s">
        <v>482</v>
      </c>
      <c r="F17" s="265">
        <f t="shared" si="0"/>
        <v>300</v>
      </c>
      <c r="G17" s="85">
        <v>1</v>
      </c>
      <c r="H17" s="72">
        <v>75</v>
      </c>
      <c r="I17" s="85">
        <v>1</v>
      </c>
      <c r="J17" s="72">
        <v>75</v>
      </c>
      <c r="K17" s="85">
        <v>1</v>
      </c>
      <c r="L17" s="72">
        <v>75</v>
      </c>
      <c r="M17" s="85">
        <v>1</v>
      </c>
      <c r="N17" s="72">
        <v>75</v>
      </c>
    </row>
    <row r="18" spans="1:14" ht="14.45" customHeight="1" x14ac:dyDescent="0.25">
      <c r="A18" s="263">
        <v>7</v>
      </c>
      <c r="B18" s="83" t="s">
        <v>1366</v>
      </c>
      <c r="C18" s="77">
        <v>37</v>
      </c>
      <c r="D18" s="89">
        <v>24</v>
      </c>
      <c r="E18" s="84" t="s">
        <v>1049</v>
      </c>
      <c r="F18" s="265">
        <f t="shared" si="0"/>
        <v>888</v>
      </c>
      <c r="G18" s="85">
        <v>6</v>
      </c>
      <c r="H18" s="72">
        <v>222</v>
      </c>
      <c r="I18" s="85">
        <v>6</v>
      </c>
      <c r="J18" s="72">
        <v>222</v>
      </c>
      <c r="K18" s="85">
        <v>6</v>
      </c>
      <c r="L18" s="72">
        <v>222</v>
      </c>
      <c r="M18" s="85">
        <v>6</v>
      </c>
      <c r="N18" s="72">
        <v>222</v>
      </c>
    </row>
    <row r="19" spans="1:14" ht="14.45" customHeight="1" x14ac:dyDescent="0.25">
      <c r="A19" s="263">
        <v>8</v>
      </c>
      <c r="B19" s="75" t="s">
        <v>1367</v>
      </c>
      <c r="C19" s="77">
        <v>150</v>
      </c>
      <c r="D19" s="267">
        <v>2</v>
      </c>
      <c r="E19" s="70" t="s">
        <v>80</v>
      </c>
      <c r="F19" s="265">
        <f t="shared" si="0"/>
        <v>300</v>
      </c>
      <c r="G19" s="67"/>
      <c r="H19" s="72"/>
      <c r="I19" s="67">
        <v>1</v>
      </c>
      <c r="J19" s="72">
        <v>150</v>
      </c>
      <c r="K19" s="67"/>
      <c r="L19" s="72"/>
      <c r="M19" s="67">
        <v>1</v>
      </c>
      <c r="N19" s="72">
        <v>150</v>
      </c>
    </row>
    <row r="20" spans="1:14" ht="14.45" customHeight="1" x14ac:dyDescent="0.25">
      <c r="A20" s="263">
        <v>9</v>
      </c>
      <c r="B20" s="83" t="s">
        <v>1368</v>
      </c>
      <c r="C20" s="77">
        <v>75</v>
      </c>
      <c r="D20" s="89">
        <v>3</v>
      </c>
      <c r="E20" s="84" t="s">
        <v>80</v>
      </c>
      <c r="F20" s="265">
        <f t="shared" si="0"/>
        <v>225</v>
      </c>
      <c r="G20" s="85">
        <v>2</v>
      </c>
      <c r="H20" s="72">
        <v>150</v>
      </c>
      <c r="I20" s="85"/>
      <c r="J20" s="72"/>
      <c r="K20" s="85"/>
      <c r="L20" s="72"/>
      <c r="M20" s="85">
        <v>1</v>
      </c>
      <c r="N20" s="72">
        <v>75</v>
      </c>
    </row>
    <row r="21" spans="1:14" ht="14.45" customHeight="1" x14ac:dyDescent="0.25">
      <c r="A21" s="263">
        <v>10</v>
      </c>
      <c r="B21" s="83" t="s">
        <v>1369</v>
      </c>
      <c r="C21" s="77">
        <v>360</v>
      </c>
      <c r="D21" s="89">
        <v>4</v>
      </c>
      <c r="E21" s="84" t="s">
        <v>483</v>
      </c>
      <c r="F21" s="265">
        <f t="shared" si="0"/>
        <v>1440</v>
      </c>
      <c r="G21" s="85">
        <v>2</v>
      </c>
      <c r="H21" s="72">
        <v>720</v>
      </c>
      <c r="I21" s="85"/>
      <c r="J21" s="72"/>
      <c r="K21" s="85">
        <v>2</v>
      </c>
      <c r="L21" s="72">
        <v>720</v>
      </c>
      <c r="M21" s="85"/>
      <c r="N21" s="72"/>
    </row>
    <row r="22" spans="1:14" ht="14.45" customHeight="1" x14ac:dyDescent="0.25">
      <c r="A22" s="263">
        <v>11</v>
      </c>
      <c r="B22" s="83" t="s">
        <v>420</v>
      </c>
      <c r="C22" s="77">
        <v>95</v>
      </c>
      <c r="D22" s="89">
        <v>3</v>
      </c>
      <c r="E22" s="84" t="s">
        <v>82</v>
      </c>
      <c r="F22" s="265">
        <f t="shared" si="0"/>
        <v>285</v>
      </c>
      <c r="G22" s="85">
        <v>2</v>
      </c>
      <c r="H22" s="72">
        <v>190</v>
      </c>
      <c r="I22" s="85">
        <v>1</v>
      </c>
      <c r="J22" s="72">
        <v>95</v>
      </c>
      <c r="K22" s="85"/>
      <c r="L22" s="72"/>
      <c r="M22" s="85"/>
      <c r="N22" s="72"/>
    </row>
    <row r="23" spans="1:14" ht="14.45" customHeight="1" x14ac:dyDescent="0.25">
      <c r="A23" s="263">
        <v>12</v>
      </c>
      <c r="B23" s="83" t="s">
        <v>1370</v>
      </c>
      <c r="C23" s="77">
        <v>275</v>
      </c>
      <c r="D23" s="89">
        <v>12</v>
      </c>
      <c r="E23" s="84" t="s">
        <v>482</v>
      </c>
      <c r="F23" s="265">
        <f t="shared" si="0"/>
        <v>3300</v>
      </c>
      <c r="G23" s="85">
        <v>3</v>
      </c>
      <c r="H23" s="72">
        <v>825</v>
      </c>
      <c r="I23" s="85">
        <v>3</v>
      </c>
      <c r="J23" s="72">
        <v>825</v>
      </c>
      <c r="K23" s="85">
        <v>3</v>
      </c>
      <c r="L23" s="72">
        <v>825</v>
      </c>
      <c r="M23" s="85">
        <v>3</v>
      </c>
      <c r="N23" s="72">
        <v>825</v>
      </c>
    </row>
    <row r="24" spans="1:14" ht="14.45" customHeight="1" x14ac:dyDescent="0.25">
      <c r="A24" s="263">
        <v>13</v>
      </c>
      <c r="B24" s="75" t="s">
        <v>1371</v>
      </c>
      <c r="C24" s="77">
        <v>65</v>
      </c>
      <c r="D24" s="267">
        <v>4</v>
      </c>
      <c r="E24" s="70" t="s">
        <v>80</v>
      </c>
      <c r="F24" s="265">
        <f t="shared" si="0"/>
        <v>260</v>
      </c>
      <c r="G24" s="67">
        <v>2</v>
      </c>
      <c r="H24" s="72">
        <v>130</v>
      </c>
      <c r="I24" s="67"/>
      <c r="J24" s="72"/>
      <c r="K24" s="67">
        <v>2</v>
      </c>
      <c r="L24" s="72">
        <v>130</v>
      </c>
      <c r="M24" s="67"/>
      <c r="N24" s="72"/>
    </row>
    <row r="25" spans="1:14" ht="14.45" customHeight="1" x14ac:dyDescent="0.25">
      <c r="A25" s="263">
        <v>14</v>
      </c>
      <c r="B25" s="83" t="s">
        <v>1372</v>
      </c>
      <c r="C25" s="77">
        <v>80</v>
      </c>
      <c r="D25" s="89">
        <v>10</v>
      </c>
      <c r="E25" s="84" t="s">
        <v>80</v>
      </c>
      <c r="F25" s="265">
        <f t="shared" si="0"/>
        <v>800</v>
      </c>
      <c r="G25" s="85">
        <v>5</v>
      </c>
      <c r="H25" s="72">
        <v>400</v>
      </c>
      <c r="I25" s="85"/>
      <c r="J25" s="72"/>
      <c r="K25" s="85">
        <v>5</v>
      </c>
      <c r="L25" s="72">
        <v>400</v>
      </c>
      <c r="M25" s="85"/>
      <c r="N25" s="72"/>
    </row>
    <row r="26" spans="1:14" ht="14.45" customHeight="1" x14ac:dyDescent="0.25">
      <c r="A26" s="263">
        <v>15</v>
      </c>
      <c r="B26" s="75" t="s">
        <v>1373</v>
      </c>
      <c r="C26" s="82">
        <v>160</v>
      </c>
      <c r="D26" s="267">
        <v>4</v>
      </c>
      <c r="E26" s="70" t="s">
        <v>482</v>
      </c>
      <c r="F26" s="265">
        <f t="shared" si="0"/>
        <v>640</v>
      </c>
      <c r="G26" s="67">
        <v>1</v>
      </c>
      <c r="H26" s="72">
        <v>160</v>
      </c>
      <c r="I26" s="67">
        <v>1</v>
      </c>
      <c r="J26" s="72">
        <v>160</v>
      </c>
      <c r="K26" s="67">
        <v>1</v>
      </c>
      <c r="L26" s="72">
        <v>160</v>
      </c>
      <c r="M26" s="67">
        <v>1</v>
      </c>
      <c r="N26" s="72">
        <v>160</v>
      </c>
    </row>
    <row r="27" spans="1:14" ht="14.45" customHeight="1" x14ac:dyDescent="0.25">
      <c r="A27" s="263">
        <v>16</v>
      </c>
      <c r="B27" s="83" t="s">
        <v>1374</v>
      </c>
      <c r="C27" s="77">
        <v>260</v>
      </c>
      <c r="D27" s="89">
        <v>12</v>
      </c>
      <c r="E27" s="84" t="s">
        <v>483</v>
      </c>
      <c r="F27" s="265">
        <f t="shared" si="0"/>
        <v>3120</v>
      </c>
      <c r="G27" s="85">
        <v>3</v>
      </c>
      <c r="H27" s="72">
        <v>780</v>
      </c>
      <c r="I27" s="85">
        <v>3</v>
      </c>
      <c r="J27" s="72">
        <v>780</v>
      </c>
      <c r="K27" s="85">
        <v>3</v>
      </c>
      <c r="L27" s="72">
        <v>780</v>
      </c>
      <c r="M27" s="85">
        <v>3</v>
      </c>
      <c r="N27" s="72">
        <v>780</v>
      </c>
    </row>
    <row r="28" spans="1:14" x14ac:dyDescent="0.25">
      <c r="A28" s="263">
        <v>17</v>
      </c>
      <c r="B28" s="83" t="s">
        <v>1375</v>
      </c>
      <c r="C28" s="77">
        <v>260</v>
      </c>
      <c r="D28" s="89">
        <v>16</v>
      </c>
      <c r="E28" s="84" t="s">
        <v>84</v>
      </c>
      <c r="F28" s="265">
        <f t="shared" si="0"/>
        <v>4160</v>
      </c>
      <c r="G28" s="85">
        <v>4</v>
      </c>
      <c r="H28" s="72">
        <v>1040</v>
      </c>
      <c r="I28" s="85">
        <v>4</v>
      </c>
      <c r="J28" s="72">
        <v>1040</v>
      </c>
      <c r="K28" s="85">
        <v>4</v>
      </c>
      <c r="L28" s="72">
        <v>1040</v>
      </c>
      <c r="M28" s="85">
        <v>4</v>
      </c>
      <c r="N28" s="72">
        <v>1040</v>
      </c>
    </row>
    <row r="29" spans="1:14" x14ac:dyDescent="0.25">
      <c r="A29" s="263">
        <v>18</v>
      </c>
      <c r="B29" s="83" t="s">
        <v>1376</v>
      </c>
      <c r="C29" s="77">
        <v>250</v>
      </c>
      <c r="D29" s="89">
        <v>12</v>
      </c>
      <c r="E29" s="84" t="s">
        <v>84</v>
      </c>
      <c r="F29" s="265">
        <f t="shared" si="0"/>
        <v>3000</v>
      </c>
      <c r="G29" s="85">
        <v>3</v>
      </c>
      <c r="H29" s="72">
        <v>750</v>
      </c>
      <c r="I29" s="85">
        <v>3</v>
      </c>
      <c r="J29" s="72">
        <v>750</v>
      </c>
      <c r="K29" s="85">
        <v>3</v>
      </c>
      <c r="L29" s="72">
        <v>750</v>
      </c>
      <c r="M29" s="85">
        <v>3</v>
      </c>
      <c r="N29" s="72">
        <v>750</v>
      </c>
    </row>
    <row r="30" spans="1:14" x14ac:dyDescent="0.25">
      <c r="A30" s="263">
        <v>19</v>
      </c>
      <c r="B30" s="83" t="s">
        <v>1377</v>
      </c>
      <c r="C30" s="77">
        <v>250</v>
      </c>
      <c r="D30" s="89">
        <v>12</v>
      </c>
      <c r="E30" s="84" t="s">
        <v>84</v>
      </c>
      <c r="F30" s="265">
        <f t="shared" si="0"/>
        <v>3000</v>
      </c>
      <c r="G30" s="85">
        <v>3</v>
      </c>
      <c r="H30" s="72">
        <v>750</v>
      </c>
      <c r="I30" s="85">
        <v>3</v>
      </c>
      <c r="J30" s="72">
        <v>750</v>
      </c>
      <c r="K30" s="85">
        <v>3</v>
      </c>
      <c r="L30" s="72">
        <v>750</v>
      </c>
      <c r="M30" s="85">
        <v>3</v>
      </c>
      <c r="N30" s="72">
        <v>750</v>
      </c>
    </row>
    <row r="31" spans="1:14" x14ac:dyDescent="0.25">
      <c r="A31" s="263">
        <v>20</v>
      </c>
      <c r="B31" s="83" t="s">
        <v>1378</v>
      </c>
      <c r="C31" s="77">
        <v>27</v>
      </c>
      <c r="D31" s="89">
        <v>24</v>
      </c>
      <c r="E31" s="84" t="s">
        <v>80</v>
      </c>
      <c r="F31" s="265">
        <f t="shared" si="0"/>
        <v>648</v>
      </c>
      <c r="G31" s="85">
        <v>6</v>
      </c>
      <c r="H31" s="72">
        <v>162</v>
      </c>
      <c r="I31" s="85">
        <v>6</v>
      </c>
      <c r="J31" s="72">
        <v>162</v>
      </c>
      <c r="K31" s="85">
        <v>6</v>
      </c>
      <c r="L31" s="72">
        <v>162</v>
      </c>
      <c r="M31" s="85">
        <v>6</v>
      </c>
      <c r="N31" s="72">
        <v>162</v>
      </c>
    </row>
    <row r="32" spans="1:14" x14ac:dyDescent="0.25">
      <c r="A32" s="263">
        <v>21</v>
      </c>
      <c r="B32" s="75" t="s">
        <v>1379</v>
      </c>
      <c r="C32" s="77">
        <v>35</v>
      </c>
      <c r="D32" s="267">
        <v>8</v>
      </c>
      <c r="E32" s="70" t="s">
        <v>80</v>
      </c>
      <c r="F32" s="265">
        <f t="shared" si="0"/>
        <v>280</v>
      </c>
      <c r="G32" s="67">
        <v>2</v>
      </c>
      <c r="H32" s="72">
        <v>70</v>
      </c>
      <c r="I32" s="67">
        <v>2</v>
      </c>
      <c r="J32" s="72">
        <v>70</v>
      </c>
      <c r="K32" s="67">
        <v>2</v>
      </c>
      <c r="L32" s="72">
        <v>70</v>
      </c>
      <c r="M32" s="67">
        <v>2</v>
      </c>
      <c r="N32" s="72">
        <v>70</v>
      </c>
    </row>
    <row r="33" spans="1:14" x14ac:dyDescent="0.25">
      <c r="A33" s="263">
        <v>22</v>
      </c>
      <c r="B33" s="83" t="s">
        <v>1380</v>
      </c>
      <c r="C33" s="77">
        <v>60</v>
      </c>
      <c r="D33" s="89">
        <v>8</v>
      </c>
      <c r="E33" s="84" t="s">
        <v>80</v>
      </c>
      <c r="F33" s="265">
        <f t="shared" si="0"/>
        <v>480</v>
      </c>
      <c r="G33" s="85">
        <v>2</v>
      </c>
      <c r="H33" s="72">
        <v>120</v>
      </c>
      <c r="I33" s="85">
        <v>2</v>
      </c>
      <c r="J33" s="72">
        <v>120</v>
      </c>
      <c r="K33" s="85">
        <v>2</v>
      </c>
      <c r="L33" s="72">
        <v>120</v>
      </c>
      <c r="M33" s="85">
        <v>2</v>
      </c>
      <c r="N33" s="72">
        <v>120</v>
      </c>
    </row>
    <row r="34" spans="1:14" x14ac:dyDescent="0.25">
      <c r="A34" s="263">
        <v>23</v>
      </c>
      <c r="B34" s="83" t="s">
        <v>1381</v>
      </c>
      <c r="C34" s="77">
        <v>25</v>
      </c>
      <c r="D34" s="89">
        <v>10</v>
      </c>
      <c r="E34" s="84" t="s">
        <v>80</v>
      </c>
      <c r="F34" s="265">
        <f t="shared" si="0"/>
        <v>250</v>
      </c>
      <c r="G34" s="85">
        <v>5</v>
      </c>
      <c r="H34" s="72">
        <v>125</v>
      </c>
      <c r="I34" s="85"/>
      <c r="J34" s="72"/>
      <c r="K34" s="85">
        <v>5</v>
      </c>
      <c r="L34" s="72">
        <v>125</v>
      </c>
      <c r="M34" s="85"/>
      <c r="N34" s="72"/>
    </row>
    <row r="35" spans="1:14" x14ac:dyDescent="0.25">
      <c r="A35" s="263">
        <v>24</v>
      </c>
      <c r="B35" s="75" t="s">
        <v>440</v>
      </c>
      <c r="C35" s="77">
        <v>195</v>
      </c>
      <c r="D35" s="267">
        <v>8</v>
      </c>
      <c r="E35" s="70" t="s">
        <v>81</v>
      </c>
      <c r="F35" s="265">
        <f t="shared" si="0"/>
        <v>1560</v>
      </c>
      <c r="G35" s="67">
        <v>2</v>
      </c>
      <c r="H35" s="72">
        <v>390</v>
      </c>
      <c r="I35" s="67">
        <v>2</v>
      </c>
      <c r="J35" s="72">
        <v>390</v>
      </c>
      <c r="K35" s="67">
        <v>2</v>
      </c>
      <c r="L35" s="72">
        <v>390</v>
      </c>
      <c r="M35" s="67">
        <v>2</v>
      </c>
      <c r="N35" s="72">
        <v>390</v>
      </c>
    </row>
    <row r="36" spans="1:14" x14ac:dyDescent="0.25">
      <c r="A36" s="263">
        <v>25</v>
      </c>
      <c r="B36" s="83" t="s">
        <v>1382</v>
      </c>
      <c r="C36" s="77">
        <v>185</v>
      </c>
      <c r="D36" s="89">
        <v>8</v>
      </c>
      <c r="E36" s="84" t="s">
        <v>482</v>
      </c>
      <c r="F36" s="265">
        <f t="shared" si="0"/>
        <v>1480</v>
      </c>
      <c r="G36" s="85">
        <v>2</v>
      </c>
      <c r="H36" s="72">
        <v>370</v>
      </c>
      <c r="I36" s="85">
        <v>2</v>
      </c>
      <c r="J36" s="72">
        <v>370</v>
      </c>
      <c r="K36" s="85">
        <v>2</v>
      </c>
      <c r="L36" s="72">
        <v>370</v>
      </c>
      <c r="M36" s="85">
        <v>2</v>
      </c>
      <c r="N36" s="72">
        <v>370</v>
      </c>
    </row>
    <row r="37" spans="1:14" x14ac:dyDescent="0.25">
      <c r="A37" s="263">
        <v>26</v>
      </c>
      <c r="B37" s="83" t="s">
        <v>978</v>
      </c>
      <c r="C37" s="77">
        <v>150</v>
      </c>
      <c r="D37" s="89">
        <v>3</v>
      </c>
      <c r="E37" s="84" t="s">
        <v>80</v>
      </c>
      <c r="F37" s="265">
        <f t="shared" si="0"/>
        <v>450</v>
      </c>
      <c r="G37" s="85"/>
      <c r="H37" s="72"/>
      <c r="I37" s="85">
        <v>1</v>
      </c>
      <c r="J37" s="72">
        <v>150</v>
      </c>
      <c r="K37" s="85">
        <v>1</v>
      </c>
      <c r="L37" s="72">
        <v>150</v>
      </c>
      <c r="M37" s="85">
        <v>1</v>
      </c>
      <c r="N37" s="72">
        <v>150</v>
      </c>
    </row>
    <row r="38" spans="1:14" x14ac:dyDescent="0.25">
      <c r="A38" s="263">
        <v>27</v>
      </c>
      <c r="B38" s="83" t="s">
        <v>1383</v>
      </c>
      <c r="C38" s="77">
        <v>35</v>
      </c>
      <c r="D38" s="89">
        <v>12</v>
      </c>
      <c r="E38" s="84" t="s">
        <v>80</v>
      </c>
      <c r="F38" s="265">
        <f t="shared" si="0"/>
        <v>420</v>
      </c>
      <c r="G38" s="85">
        <v>3</v>
      </c>
      <c r="H38" s="72">
        <v>105</v>
      </c>
      <c r="I38" s="85">
        <v>3</v>
      </c>
      <c r="J38" s="72">
        <v>105</v>
      </c>
      <c r="K38" s="85">
        <v>3</v>
      </c>
      <c r="L38" s="72">
        <v>105</v>
      </c>
      <c r="M38" s="85">
        <v>3</v>
      </c>
      <c r="N38" s="72">
        <v>105</v>
      </c>
    </row>
    <row r="39" spans="1:14" x14ac:dyDescent="0.25">
      <c r="A39" s="263">
        <v>28</v>
      </c>
      <c r="B39" s="83" t="s">
        <v>421</v>
      </c>
      <c r="C39" s="81">
        <v>80</v>
      </c>
      <c r="D39" s="89">
        <v>4</v>
      </c>
      <c r="E39" s="84" t="s">
        <v>80</v>
      </c>
      <c r="F39" s="265">
        <f t="shared" si="0"/>
        <v>320</v>
      </c>
      <c r="G39" s="85">
        <v>1</v>
      </c>
      <c r="H39" s="72">
        <v>80</v>
      </c>
      <c r="I39" s="85">
        <v>1</v>
      </c>
      <c r="J39" s="72">
        <v>80</v>
      </c>
      <c r="K39" s="85">
        <v>1</v>
      </c>
      <c r="L39" s="72">
        <v>80</v>
      </c>
      <c r="M39" s="85">
        <v>1</v>
      </c>
      <c r="N39" s="72">
        <v>80</v>
      </c>
    </row>
    <row r="40" spans="1:14" x14ac:dyDescent="0.25">
      <c r="A40" s="263">
        <v>29</v>
      </c>
      <c r="B40" s="75" t="s">
        <v>1384</v>
      </c>
      <c r="C40" s="77">
        <v>250</v>
      </c>
      <c r="D40" s="267">
        <v>2</v>
      </c>
      <c r="E40" s="70" t="s">
        <v>482</v>
      </c>
      <c r="F40" s="265">
        <f t="shared" si="0"/>
        <v>500</v>
      </c>
      <c r="G40" s="67">
        <v>1</v>
      </c>
      <c r="H40" s="72">
        <v>250</v>
      </c>
      <c r="I40" s="67"/>
      <c r="J40" s="72"/>
      <c r="K40" s="67">
        <v>1</v>
      </c>
      <c r="L40" s="72">
        <v>250</v>
      </c>
      <c r="M40" s="67"/>
      <c r="N40" s="72"/>
    </row>
    <row r="41" spans="1:14" x14ac:dyDescent="0.25">
      <c r="A41" s="263">
        <v>30</v>
      </c>
      <c r="B41" s="83" t="s">
        <v>1385</v>
      </c>
      <c r="C41" s="81">
        <v>245</v>
      </c>
      <c r="D41" s="89">
        <v>2</v>
      </c>
      <c r="E41" s="84" t="s">
        <v>482</v>
      </c>
      <c r="F41" s="265">
        <f t="shared" si="0"/>
        <v>490</v>
      </c>
      <c r="G41" s="85">
        <v>1</v>
      </c>
      <c r="H41" s="72">
        <v>245</v>
      </c>
      <c r="I41" s="85"/>
      <c r="J41" s="72"/>
      <c r="K41" s="85">
        <v>1</v>
      </c>
      <c r="L41" s="72">
        <v>245</v>
      </c>
      <c r="M41" s="85"/>
      <c r="N41" s="72"/>
    </row>
    <row r="42" spans="1:14" x14ac:dyDescent="0.25">
      <c r="A42" s="263">
        <v>31</v>
      </c>
      <c r="B42" s="83" t="s">
        <v>1386</v>
      </c>
      <c r="C42" s="81">
        <v>30</v>
      </c>
      <c r="D42" s="89">
        <v>8</v>
      </c>
      <c r="E42" s="84" t="s">
        <v>80</v>
      </c>
      <c r="F42" s="265">
        <f t="shared" si="0"/>
        <v>240</v>
      </c>
      <c r="G42" s="85">
        <v>2</v>
      </c>
      <c r="H42" s="72">
        <v>60</v>
      </c>
      <c r="I42" s="85">
        <v>2</v>
      </c>
      <c r="J42" s="72">
        <v>60</v>
      </c>
      <c r="K42" s="85">
        <v>2</v>
      </c>
      <c r="L42" s="72">
        <v>60</v>
      </c>
      <c r="M42" s="85">
        <v>2</v>
      </c>
      <c r="N42" s="72">
        <v>60</v>
      </c>
    </row>
    <row r="43" spans="1:14" x14ac:dyDescent="0.25">
      <c r="A43" s="263">
        <v>32</v>
      </c>
      <c r="B43" s="83" t="s">
        <v>1387</v>
      </c>
      <c r="C43" s="81">
        <v>60</v>
      </c>
      <c r="D43" s="89">
        <v>4</v>
      </c>
      <c r="E43" s="84" t="s">
        <v>80</v>
      </c>
      <c r="F43" s="265">
        <f t="shared" si="0"/>
        <v>240</v>
      </c>
      <c r="G43" s="85">
        <v>4</v>
      </c>
      <c r="H43" s="72">
        <v>240</v>
      </c>
      <c r="I43" s="85"/>
      <c r="J43" s="72"/>
      <c r="K43" s="85"/>
      <c r="L43" s="72"/>
      <c r="M43" s="85"/>
      <c r="N43" s="72"/>
    </row>
    <row r="44" spans="1:14" x14ac:dyDescent="0.25">
      <c r="A44" s="263">
        <v>33</v>
      </c>
      <c r="B44" s="83" t="s">
        <v>1388</v>
      </c>
      <c r="C44" s="81">
        <v>120</v>
      </c>
      <c r="D44" s="89">
        <v>3</v>
      </c>
      <c r="E44" s="84" t="s">
        <v>1389</v>
      </c>
      <c r="F44" s="265">
        <f t="shared" si="0"/>
        <v>360</v>
      </c>
      <c r="G44" s="85">
        <v>2</v>
      </c>
      <c r="H44" s="72">
        <v>240</v>
      </c>
      <c r="I44" s="85"/>
      <c r="J44" s="72"/>
      <c r="K44" s="85">
        <v>1</v>
      </c>
      <c r="L44" s="72">
        <v>120</v>
      </c>
      <c r="M44" s="85"/>
      <c r="N44" s="72"/>
    </row>
    <row r="45" spans="1:14" x14ac:dyDescent="0.25">
      <c r="A45" s="263">
        <v>34</v>
      </c>
      <c r="B45" s="83" t="s">
        <v>1390</v>
      </c>
      <c r="C45" s="77">
        <v>1800</v>
      </c>
      <c r="D45" s="89">
        <v>1</v>
      </c>
      <c r="E45" s="84" t="s">
        <v>1219</v>
      </c>
      <c r="F45" s="265">
        <f t="shared" si="0"/>
        <v>1800</v>
      </c>
      <c r="G45" s="85">
        <v>1</v>
      </c>
      <c r="H45" s="72">
        <v>2000</v>
      </c>
      <c r="I45" s="85"/>
      <c r="J45" s="72"/>
      <c r="K45" s="85"/>
      <c r="L45" s="72"/>
      <c r="M45" s="85"/>
      <c r="N45" s="72"/>
    </row>
    <row r="46" spans="1:14" x14ac:dyDescent="0.25">
      <c r="A46" s="263">
        <v>35</v>
      </c>
      <c r="B46" s="83" t="s">
        <v>1391</v>
      </c>
      <c r="C46" s="77">
        <v>52</v>
      </c>
      <c r="D46" s="89">
        <v>5</v>
      </c>
      <c r="E46" s="84" t="s">
        <v>82</v>
      </c>
      <c r="F46" s="265">
        <f t="shared" si="0"/>
        <v>260</v>
      </c>
      <c r="G46" s="85">
        <v>3</v>
      </c>
      <c r="H46" s="72">
        <v>156</v>
      </c>
      <c r="I46" s="85"/>
      <c r="J46" s="72"/>
      <c r="K46" s="85">
        <v>2</v>
      </c>
      <c r="L46" s="72">
        <v>104</v>
      </c>
      <c r="M46" s="85"/>
      <c r="N46" s="72"/>
    </row>
    <row r="47" spans="1:14" x14ac:dyDescent="0.25">
      <c r="A47" s="263">
        <v>36</v>
      </c>
      <c r="B47" s="83" t="s">
        <v>1392</v>
      </c>
      <c r="C47" s="81">
        <v>260</v>
      </c>
      <c r="D47" s="89">
        <v>2</v>
      </c>
      <c r="E47" s="84" t="s">
        <v>483</v>
      </c>
      <c r="F47" s="265">
        <f t="shared" si="0"/>
        <v>520</v>
      </c>
      <c r="G47" s="85">
        <v>2</v>
      </c>
      <c r="H47" s="72">
        <v>520</v>
      </c>
      <c r="I47" s="85"/>
      <c r="J47" s="72"/>
      <c r="K47" s="85"/>
      <c r="L47" s="72"/>
      <c r="M47" s="85"/>
      <c r="N47" s="72"/>
    </row>
    <row r="48" spans="1:14" x14ac:dyDescent="0.25">
      <c r="A48" s="263">
        <v>37</v>
      </c>
      <c r="B48" s="83" t="s">
        <v>1393</v>
      </c>
      <c r="C48" s="81">
        <v>50</v>
      </c>
      <c r="D48" s="89">
        <v>10</v>
      </c>
      <c r="E48" s="84" t="s">
        <v>80</v>
      </c>
      <c r="F48" s="265">
        <f t="shared" si="0"/>
        <v>500</v>
      </c>
      <c r="G48" s="85">
        <v>5</v>
      </c>
      <c r="H48" s="72">
        <v>250</v>
      </c>
      <c r="I48" s="85"/>
      <c r="J48" s="72"/>
      <c r="K48" s="85">
        <v>5</v>
      </c>
      <c r="L48" s="72">
        <v>250</v>
      </c>
      <c r="M48" s="85"/>
      <c r="N48" s="72"/>
    </row>
    <row r="49" spans="1:14" x14ac:dyDescent="0.25">
      <c r="A49" s="263">
        <v>38</v>
      </c>
      <c r="B49" s="83" t="s">
        <v>1394</v>
      </c>
      <c r="C49" s="81">
        <v>70</v>
      </c>
      <c r="D49" s="89">
        <v>6</v>
      </c>
      <c r="E49" s="84" t="s">
        <v>80</v>
      </c>
      <c r="F49" s="265">
        <f t="shared" si="0"/>
        <v>420</v>
      </c>
      <c r="G49" s="85">
        <v>3</v>
      </c>
      <c r="H49" s="72">
        <v>210</v>
      </c>
      <c r="I49" s="85"/>
      <c r="J49" s="72"/>
      <c r="K49" s="85">
        <v>3</v>
      </c>
      <c r="L49" s="72">
        <v>210</v>
      </c>
      <c r="M49" s="85"/>
      <c r="N49" s="72"/>
    </row>
    <row r="50" spans="1:14" x14ac:dyDescent="0.25">
      <c r="A50" s="263">
        <v>39</v>
      </c>
      <c r="B50" s="83" t="s">
        <v>1395</v>
      </c>
      <c r="C50" s="81">
        <v>50</v>
      </c>
      <c r="D50" s="89">
        <v>3</v>
      </c>
      <c r="E50" s="84" t="s">
        <v>82</v>
      </c>
      <c r="F50" s="265">
        <f t="shared" si="0"/>
        <v>150</v>
      </c>
      <c r="G50" s="85">
        <v>2</v>
      </c>
      <c r="H50" s="72">
        <v>100</v>
      </c>
      <c r="I50" s="85"/>
      <c r="J50" s="72"/>
      <c r="K50" s="85">
        <v>1</v>
      </c>
      <c r="L50" s="72">
        <v>50</v>
      </c>
      <c r="M50" s="85"/>
      <c r="N50" s="72"/>
    </row>
    <row r="51" spans="1:14" x14ac:dyDescent="0.25">
      <c r="A51" s="263">
        <v>40</v>
      </c>
      <c r="B51" s="83" t="s">
        <v>1396</v>
      </c>
      <c r="C51" s="81">
        <v>180</v>
      </c>
      <c r="D51" s="89">
        <v>5</v>
      </c>
      <c r="E51" s="84" t="s">
        <v>80</v>
      </c>
      <c r="F51" s="265">
        <f t="shared" si="0"/>
        <v>900</v>
      </c>
      <c r="G51" s="85">
        <v>3</v>
      </c>
      <c r="H51" s="72">
        <v>540</v>
      </c>
      <c r="I51" s="85"/>
      <c r="J51" s="72"/>
      <c r="K51" s="85">
        <v>2</v>
      </c>
      <c r="L51" s="72">
        <v>360</v>
      </c>
      <c r="M51" s="85"/>
      <c r="N51" s="72"/>
    </row>
    <row r="52" spans="1:14" x14ac:dyDescent="0.25">
      <c r="A52" s="263">
        <v>41</v>
      </c>
      <c r="B52" s="83" t="s">
        <v>1397</v>
      </c>
      <c r="C52" s="81">
        <v>195</v>
      </c>
      <c r="D52" s="89">
        <v>4</v>
      </c>
      <c r="E52" s="84" t="s">
        <v>80</v>
      </c>
      <c r="F52" s="265">
        <f t="shared" si="0"/>
        <v>780</v>
      </c>
      <c r="G52" s="85">
        <v>2</v>
      </c>
      <c r="H52" s="72">
        <v>390</v>
      </c>
      <c r="I52" s="85"/>
      <c r="J52" s="72"/>
      <c r="K52" s="85">
        <v>2</v>
      </c>
      <c r="L52" s="72">
        <v>390</v>
      </c>
      <c r="M52" s="85"/>
      <c r="N52" s="72"/>
    </row>
    <row r="53" spans="1:14" x14ac:dyDescent="0.25">
      <c r="A53" s="263">
        <v>42</v>
      </c>
      <c r="B53" s="83" t="s">
        <v>1398</v>
      </c>
      <c r="C53" s="81">
        <v>300</v>
      </c>
      <c r="D53" s="89">
        <v>2</v>
      </c>
      <c r="E53" s="84" t="s">
        <v>80</v>
      </c>
      <c r="F53" s="265">
        <f t="shared" si="0"/>
        <v>600</v>
      </c>
      <c r="G53" s="85">
        <v>2</v>
      </c>
      <c r="H53" s="72">
        <v>600</v>
      </c>
      <c r="I53" s="85"/>
      <c r="J53" s="72"/>
      <c r="K53" s="85"/>
      <c r="L53" s="72"/>
      <c r="M53" s="85"/>
      <c r="N53" s="72"/>
    </row>
    <row r="54" spans="1:14" x14ac:dyDescent="0.25">
      <c r="A54" s="263">
        <v>43</v>
      </c>
      <c r="B54" s="83" t="s">
        <v>1399</v>
      </c>
      <c r="C54" s="81">
        <v>420</v>
      </c>
      <c r="D54" s="89">
        <v>5</v>
      </c>
      <c r="E54" s="84" t="s">
        <v>487</v>
      </c>
      <c r="F54" s="265">
        <f t="shared" si="0"/>
        <v>2100</v>
      </c>
      <c r="G54" s="85"/>
      <c r="H54" s="72"/>
      <c r="I54" s="85">
        <v>5</v>
      </c>
      <c r="J54" s="72">
        <v>2100</v>
      </c>
      <c r="K54" s="85"/>
      <c r="L54" s="72"/>
      <c r="M54" s="85"/>
      <c r="N54" s="72"/>
    </row>
    <row r="55" spans="1:14" x14ac:dyDescent="0.25">
      <c r="A55" s="263">
        <v>44</v>
      </c>
      <c r="B55" s="83" t="s">
        <v>1400</v>
      </c>
      <c r="C55" s="81">
        <v>170</v>
      </c>
      <c r="D55" s="89">
        <v>2</v>
      </c>
      <c r="E55" s="84" t="s">
        <v>89</v>
      </c>
      <c r="F55" s="265">
        <f t="shared" si="0"/>
        <v>340</v>
      </c>
      <c r="G55" s="85">
        <v>1</v>
      </c>
      <c r="H55" s="72">
        <v>170</v>
      </c>
      <c r="I55" s="85">
        <v>1</v>
      </c>
      <c r="J55" s="72">
        <v>170</v>
      </c>
      <c r="K55" s="85"/>
      <c r="L55" s="72"/>
      <c r="M55" s="85"/>
      <c r="N55" s="72"/>
    </row>
    <row r="56" spans="1:14" x14ac:dyDescent="0.25">
      <c r="A56" s="263">
        <v>45</v>
      </c>
      <c r="B56" s="83" t="s">
        <v>1401</v>
      </c>
      <c r="C56" s="77">
        <v>95</v>
      </c>
      <c r="D56" s="89">
        <v>8</v>
      </c>
      <c r="E56" s="84" t="s">
        <v>482</v>
      </c>
      <c r="F56" s="265">
        <f t="shared" si="0"/>
        <v>760</v>
      </c>
      <c r="G56" s="85">
        <v>2</v>
      </c>
      <c r="H56" s="72">
        <v>190</v>
      </c>
      <c r="I56" s="85">
        <v>2</v>
      </c>
      <c r="J56" s="72">
        <v>190</v>
      </c>
      <c r="K56" s="85">
        <v>2</v>
      </c>
      <c r="L56" s="72">
        <v>190</v>
      </c>
      <c r="M56" s="85">
        <v>2</v>
      </c>
      <c r="N56" s="72">
        <v>190</v>
      </c>
    </row>
    <row r="57" spans="1:14" x14ac:dyDescent="0.25">
      <c r="A57" s="263">
        <v>46</v>
      </c>
      <c r="B57" s="75" t="s">
        <v>1402</v>
      </c>
      <c r="C57" s="82">
        <v>74.349999999999994</v>
      </c>
      <c r="D57" s="267">
        <v>4</v>
      </c>
      <c r="E57" s="70" t="s">
        <v>81</v>
      </c>
      <c r="F57" s="265">
        <f t="shared" si="0"/>
        <v>297.39999999999998</v>
      </c>
      <c r="G57" s="67">
        <v>1</v>
      </c>
      <c r="H57" s="72">
        <v>74.349999999999994</v>
      </c>
      <c r="I57" s="67">
        <v>1</v>
      </c>
      <c r="J57" s="72">
        <v>74.349999999999994</v>
      </c>
      <c r="K57" s="67">
        <v>1</v>
      </c>
      <c r="L57" s="72">
        <v>74.349999999999994</v>
      </c>
      <c r="M57" s="67">
        <v>1</v>
      </c>
      <c r="N57" s="72">
        <v>74.349999999999994</v>
      </c>
    </row>
    <row r="58" spans="1:14" x14ac:dyDescent="0.25">
      <c r="A58" s="263">
        <v>47</v>
      </c>
      <c r="B58" s="75" t="s">
        <v>1403</v>
      </c>
      <c r="C58" s="82">
        <v>20</v>
      </c>
      <c r="D58" s="267">
        <v>50</v>
      </c>
      <c r="E58" s="70" t="s">
        <v>80</v>
      </c>
      <c r="F58" s="265">
        <f t="shared" si="0"/>
        <v>1000</v>
      </c>
      <c r="G58" s="67">
        <v>10</v>
      </c>
      <c r="H58" s="72">
        <v>200</v>
      </c>
      <c r="I58" s="67">
        <v>15</v>
      </c>
      <c r="J58" s="72">
        <v>300</v>
      </c>
      <c r="K58" s="67">
        <v>10</v>
      </c>
      <c r="L58" s="72">
        <v>200</v>
      </c>
      <c r="M58" s="85">
        <v>15</v>
      </c>
      <c r="N58" s="72">
        <v>300</v>
      </c>
    </row>
    <row r="59" spans="1:14" x14ac:dyDescent="0.25">
      <c r="A59" s="263">
        <v>48</v>
      </c>
      <c r="B59" s="75" t="s">
        <v>1404</v>
      </c>
      <c r="C59" s="77">
        <v>35</v>
      </c>
      <c r="D59" s="267">
        <v>2</v>
      </c>
      <c r="E59" s="268" t="s">
        <v>87</v>
      </c>
      <c r="F59" s="265">
        <f t="shared" si="0"/>
        <v>70</v>
      </c>
      <c r="G59" s="67">
        <v>2</v>
      </c>
      <c r="H59" s="72">
        <v>70</v>
      </c>
      <c r="I59" s="67"/>
      <c r="J59" s="72"/>
      <c r="K59" s="67"/>
      <c r="L59" s="72"/>
      <c r="M59" s="67"/>
      <c r="N59" s="72"/>
    </row>
    <row r="60" spans="1:14" x14ac:dyDescent="0.25">
      <c r="A60" s="263">
        <v>49</v>
      </c>
      <c r="B60" s="83" t="s">
        <v>1169</v>
      </c>
      <c r="C60" s="77">
        <v>7</v>
      </c>
      <c r="D60" s="89">
        <v>200</v>
      </c>
      <c r="E60" s="84" t="s">
        <v>80</v>
      </c>
      <c r="F60" s="265">
        <f t="shared" si="0"/>
        <v>1400</v>
      </c>
      <c r="G60" s="85">
        <v>50</v>
      </c>
      <c r="H60" s="72">
        <v>350</v>
      </c>
      <c r="I60" s="85">
        <v>50</v>
      </c>
      <c r="J60" s="72">
        <v>350</v>
      </c>
      <c r="K60" s="85">
        <v>50</v>
      </c>
      <c r="L60" s="72">
        <v>350</v>
      </c>
      <c r="M60" s="85">
        <v>50</v>
      </c>
      <c r="N60" s="72">
        <v>350</v>
      </c>
    </row>
    <row r="61" spans="1:14" x14ac:dyDescent="0.25">
      <c r="A61" s="263">
        <v>50</v>
      </c>
      <c r="B61" s="83" t="s">
        <v>218</v>
      </c>
      <c r="C61" s="77">
        <v>35</v>
      </c>
      <c r="D61" s="89">
        <v>4</v>
      </c>
      <c r="E61" s="84" t="s">
        <v>80</v>
      </c>
      <c r="F61" s="265">
        <f t="shared" si="0"/>
        <v>140</v>
      </c>
      <c r="G61" s="85">
        <v>1</v>
      </c>
      <c r="H61" s="72">
        <v>35</v>
      </c>
      <c r="I61" s="85">
        <v>1</v>
      </c>
      <c r="J61" s="72">
        <v>35</v>
      </c>
      <c r="K61" s="85">
        <v>1</v>
      </c>
      <c r="L61" s="72">
        <v>35</v>
      </c>
      <c r="M61" s="85">
        <v>1</v>
      </c>
      <c r="N61" s="72">
        <v>35</v>
      </c>
    </row>
    <row r="62" spans="1:14" x14ac:dyDescent="0.25">
      <c r="A62" s="263">
        <v>51</v>
      </c>
      <c r="B62" s="75" t="s">
        <v>1405</v>
      </c>
      <c r="C62" s="77">
        <v>50</v>
      </c>
      <c r="D62" s="267">
        <v>24</v>
      </c>
      <c r="E62" s="70" t="s">
        <v>80</v>
      </c>
      <c r="F62" s="265">
        <f t="shared" si="0"/>
        <v>1200</v>
      </c>
      <c r="G62" s="67">
        <v>6</v>
      </c>
      <c r="H62" s="72">
        <v>300</v>
      </c>
      <c r="I62" s="67">
        <v>6</v>
      </c>
      <c r="J62" s="72">
        <v>300</v>
      </c>
      <c r="K62" s="67">
        <v>6</v>
      </c>
      <c r="L62" s="72">
        <v>300</v>
      </c>
      <c r="M62" s="67">
        <v>6</v>
      </c>
      <c r="N62" s="72">
        <v>300</v>
      </c>
    </row>
    <row r="63" spans="1:14" x14ac:dyDescent="0.25">
      <c r="A63" s="263">
        <v>52</v>
      </c>
      <c r="B63" s="75" t="s">
        <v>1406</v>
      </c>
      <c r="C63" s="77">
        <v>17.8</v>
      </c>
      <c r="D63" s="267">
        <v>4</v>
      </c>
      <c r="E63" s="70" t="s">
        <v>80</v>
      </c>
      <c r="F63" s="265">
        <f t="shared" si="0"/>
        <v>71.2</v>
      </c>
      <c r="G63" s="67">
        <v>1</v>
      </c>
      <c r="H63" s="72">
        <v>17.8</v>
      </c>
      <c r="I63" s="67">
        <v>1</v>
      </c>
      <c r="J63" s="72">
        <v>17.8</v>
      </c>
      <c r="K63" s="67">
        <v>1</v>
      </c>
      <c r="L63" s="72">
        <v>17.8</v>
      </c>
      <c r="M63" s="67">
        <v>1</v>
      </c>
      <c r="N63" s="72">
        <v>17.8</v>
      </c>
    </row>
    <row r="64" spans="1:14" x14ac:dyDescent="0.25">
      <c r="A64" s="263">
        <v>53</v>
      </c>
      <c r="B64" s="75" t="s">
        <v>1407</v>
      </c>
      <c r="C64" s="77">
        <v>520</v>
      </c>
      <c r="D64" s="267">
        <v>2</v>
      </c>
      <c r="E64" s="70" t="s">
        <v>1219</v>
      </c>
      <c r="F64" s="265">
        <f t="shared" si="0"/>
        <v>1040</v>
      </c>
      <c r="G64" s="67">
        <v>1</v>
      </c>
      <c r="H64" s="72">
        <v>520</v>
      </c>
      <c r="I64" s="67"/>
      <c r="J64" s="72"/>
      <c r="K64" s="67">
        <v>1</v>
      </c>
      <c r="L64" s="72">
        <v>520</v>
      </c>
      <c r="M64" s="75"/>
      <c r="N64" s="75"/>
    </row>
    <row r="65" spans="1:14" x14ac:dyDescent="0.25">
      <c r="A65" s="263">
        <v>51</v>
      </c>
      <c r="B65" s="75" t="s">
        <v>1408</v>
      </c>
      <c r="C65" s="77">
        <v>15</v>
      </c>
      <c r="D65" s="267">
        <v>500</v>
      </c>
      <c r="E65" s="70" t="s">
        <v>80</v>
      </c>
      <c r="F65" s="265">
        <f t="shared" si="0"/>
        <v>7500</v>
      </c>
      <c r="G65" s="67">
        <v>500</v>
      </c>
      <c r="H65" s="72">
        <v>7500</v>
      </c>
      <c r="I65" s="67"/>
      <c r="J65" s="72"/>
      <c r="K65" s="67"/>
      <c r="L65" s="72"/>
      <c r="M65" s="75"/>
      <c r="N65" s="75"/>
    </row>
    <row r="66" spans="1:14" x14ac:dyDescent="0.25">
      <c r="A66" s="263">
        <v>52</v>
      </c>
      <c r="B66" s="75" t="s">
        <v>1409</v>
      </c>
      <c r="C66" s="77">
        <v>5500</v>
      </c>
      <c r="D66" s="267">
        <v>1</v>
      </c>
      <c r="E66" s="70" t="s">
        <v>298</v>
      </c>
      <c r="F66" s="265">
        <f t="shared" si="0"/>
        <v>5500</v>
      </c>
      <c r="G66" s="67">
        <v>1</v>
      </c>
      <c r="H66" s="72">
        <v>5500</v>
      </c>
      <c r="I66" s="67"/>
      <c r="J66" s="72"/>
      <c r="K66" s="67"/>
      <c r="L66" s="72"/>
      <c r="M66" s="75"/>
      <c r="N66" s="75"/>
    </row>
    <row r="67" spans="1:14" x14ac:dyDescent="0.25">
      <c r="A67" s="263">
        <v>53</v>
      </c>
      <c r="B67" s="75" t="s">
        <v>1410</v>
      </c>
      <c r="C67" s="77">
        <v>250</v>
      </c>
      <c r="D67" s="267">
        <v>8</v>
      </c>
      <c r="E67" s="70" t="s">
        <v>80</v>
      </c>
      <c r="F67" s="265">
        <f t="shared" si="0"/>
        <v>2000</v>
      </c>
      <c r="G67" s="67">
        <v>8</v>
      </c>
      <c r="H67" s="72">
        <v>2000</v>
      </c>
      <c r="I67" s="67"/>
      <c r="J67" s="72"/>
      <c r="K67" s="67"/>
      <c r="L67" s="72"/>
      <c r="M67" s="75"/>
      <c r="N67" s="75"/>
    </row>
    <row r="68" spans="1:14" x14ac:dyDescent="0.25">
      <c r="A68" s="263">
        <v>54</v>
      </c>
      <c r="B68" s="269" t="s">
        <v>1411</v>
      </c>
      <c r="C68" s="270">
        <v>2200</v>
      </c>
      <c r="D68" s="271"/>
      <c r="E68" s="272"/>
      <c r="F68" s="273">
        <v>26400</v>
      </c>
      <c r="G68" s="274"/>
      <c r="H68" s="275">
        <v>6600</v>
      </c>
      <c r="I68" s="274"/>
      <c r="J68" s="275">
        <v>6600</v>
      </c>
      <c r="K68" s="274"/>
      <c r="L68" s="275">
        <v>6600</v>
      </c>
      <c r="M68" s="274"/>
      <c r="N68" s="275">
        <v>6600</v>
      </c>
    </row>
    <row r="69" spans="1:14" x14ac:dyDescent="0.25">
      <c r="A69" s="263">
        <v>55</v>
      </c>
      <c r="B69" s="269" t="s">
        <v>1412</v>
      </c>
      <c r="C69" s="270">
        <v>8000</v>
      </c>
      <c r="D69" s="271">
        <v>1</v>
      </c>
      <c r="E69" s="272" t="s">
        <v>95</v>
      </c>
      <c r="F69" s="273">
        <v>8000</v>
      </c>
      <c r="G69" s="274">
        <v>1</v>
      </c>
      <c r="H69" s="275">
        <v>8000</v>
      </c>
      <c r="I69" s="274"/>
      <c r="J69" s="275"/>
      <c r="K69" s="274"/>
      <c r="L69" s="275"/>
      <c r="M69" s="269"/>
      <c r="N69" s="269"/>
    </row>
    <row r="70" spans="1:14" x14ac:dyDescent="0.25">
      <c r="A70" s="130" t="s">
        <v>19</v>
      </c>
      <c r="B70" s="52"/>
      <c r="C70" s="52"/>
      <c r="D70" s="50"/>
      <c r="E70" s="52"/>
      <c r="F70" s="54">
        <f>SUM(F12:F69)</f>
        <v>96604.6</v>
      </c>
      <c r="G70" s="52"/>
      <c r="H70" s="52"/>
      <c r="I70" s="52"/>
      <c r="J70" s="52"/>
      <c r="K70" s="52"/>
      <c r="L70" s="52"/>
      <c r="M70" s="52"/>
      <c r="N70" s="52"/>
    </row>
    <row r="71" spans="1:14" s="8" customFormat="1" x14ac:dyDescent="0.25">
      <c r="A71" s="5"/>
      <c r="B71" s="5"/>
      <c r="C71" s="5"/>
      <c r="D71" s="57"/>
      <c r="E71" s="5"/>
      <c r="F71" s="5"/>
      <c r="G71" s="5"/>
      <c r="H71" s="5"/>
      <c r="I71" s="5"/>
      <c r="J71" s="5"/>
      <c r="K71" s="5"/>
      <c r="L71" s="5"/>
      <c r="M71" s="5"/>
      <c r="N71" s="5"/>
    </row>
    <row r="72" spans="1:14" s="8" customFormat="1" x14ac:dyDescent="0.25">
      <c r="A72" s="20" t="s">
        <v>27</v>
      </c>
      <c r="B72" s="6"/>
      <c r="C72" s="6"/>
      <c r="D72" s="58"/>
      <c r="E72" s="6"/>
      <c r="F72" s="6"/>
      <c r="G72" s="6"/>
      <c r="H72" s="7"/>
      <c r="I72" s="7"/>
      <c r="J72" s="7"/>
      <c r="K72" s="7"/>
      <c r="L72" s="7"/>
    </row>
    <row r="73" spans="1:14" s="8" customFormat="1" ht="14.45" customHeight="1" x14ac:dyDescent="0.25">
      <c r="B73" s="7"/>
      <c r="C73" s="7"/>
      <c r="D73" s="131"/>
      <c r="E73" s="7"/>
      <c r="F73" s="7"/>
      <c r="G73" s="7"/>
      <c r="H73" s="15"/>
      <c r="I73" s="7"/>
      <c r="K73"/>
      <c r="L73"/>
      <c r="M73"/>
    </row>
    <row r="74" spans="1:14" s="8" customFormat="1" ht="14.45" customHeight="1" x14ac:dyDescent="0.25">
      <c r="B74" s="7"/>
      <c r="C74" s="7"/>
      <c r="D74" s="131"/>
      <c r="E74" s="7"/>
      <c r="F74" s="7"/>
      <c r="G74" s="7"/>
      <c r="H74" s="15"/>
      <c r="I74" s="7"/>
      <c r="K74"/>
      <c r="L74"/>
      <c r="M74"/>
    </row>
    <row r="75" spans="1:14" s="8" customFormat="1" ht="14.45" customHeight="1" x14ac:dyDescent="0.25">
      <c r="A75" s="276" t="s">
        <v>1413</v>
      </c>
      <c r="B75" s="276"/>
      <c r="C75" s="276"/>
      <c r="D75" s="131"/>
      <c r="E75" s="7"/>
      <c r="F75" s="7"/>
      <c r="G75" s="7"/>
      <c r="H75" s="15"/>
      <c r="I75" s="7"/>
      <c r="K75"/>
      <c r="L75"/>
      <c r="M75"/>
    </row>
    <row r="76" spans="1:14" s="8" customFormat="1" x14ac:dyDescent="0.25">
      <c r="A76" s="291" t="s">
        <v>999</v>
      </c>
      <c r="B76" s="291"/>
      <c r="C76" s="291"/>
      <c r="D76" s="131"/>
      <c r="H76" s="7"/>
      <c r="K76"/>
      <c r="L76"/>
      <c r="M76"/>
    </row>
    <row r="77" spans="1:14" s="8" customFormat="1" x14ac:dyDescent="0.25">
      <c r="B77" s="7"/>
      <c r="C77" s="7"/>
      <c r="D77" s="131"/>
      <c r="H77" s="7"/>
      <c r="K77"/>
      <c r="L77"/>
      <c r="M77"/>
    </row>
    <row r="78" spans="1:14" s="8" customFormat="1" x14ac:dyDescent="0.25">
      <c r="D78" s="132"/>
    </row>
  </sheetData>
  <sheetProtection password="C1B6" sheet="1" objects="1" scenarios="1"/>
  <mergeCells count="22">
    <mergeCell ref="A76:C76"/>
    <mergeCell ref="A8:E8"/>
    <mergeCell ref="G8:H8"/>
    <mergeCell ref="I8:J8"/>
    <mergeCell ref="K8:N8"/>
    <mergeCell ref="A9:A11"/>
    <mergeCell ref="B9:B11"/>
    <mergeCell ref="C9:C11"/>
    <mergeCell ref="D9:E10"/>
    <mergeCell ref="F9:F11"/>
    <mergeCell ref="G9:N9"/>
    <mergeCell ref="G10:H10"/>
    <mergeCell ref="I10:J10"/>
    <mergeCell ref="K10:L10"/>
    <mergeCell ref="M10:N10"/>
    <mergeCell ref="A75:C75"/>
    <mergeCell ref="K7:N7"/>
    <mergeCell ref="G3:H3"/>
    <mergeCell ref="G4:H4"/>
    <mergeCell ref="A6:D6"/>
    <mergeCell ref="A7:E7"/>
    <mergeCell ref="F7:J7"/>
  </mergeCells>
  <pageMargins left="0.62992125984251968" right="0.23622047244094491" top="0" bottom="0" header="0.31496062992125984" footer="0.31496062992125984"/>
  <pageSetup paperSize="10000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3"/>
  <sheetViews>
    <sheetView zoomScaleNormal="100" zoomScaleSheetLayoutView="100" workbookViewId="0">
      <selection activeCell="B25" sqref="B25"/>
    </sheetView>
  </sheetViews>
  <sheetFormatPr defaultRowHeight="15" x14ac:dyDescent="0.25"/>
  <cols>
    <col min="1" max="1" width="10.5703125" customWidth="1"/>
    <col min="2" max="2" width="29.28515625" customWidth="1"/>
    <col min="3" max="3" width="13.5703125" customWidth="1"/>
    <col min="4" max="4" width="7.5703125" customWidth="1"/>
    <col min="5" max="5" width="8.85546875" customWidth="1"/>
    <col min="6" max="6" width="11.42578125" customWidth="1"/>
    <col min="8" max="8" width="11.85546875" customWidth="1"/>
    <col min="10" max="10" width="11.85546875" customWidth="1"/>
    <col min="11" max="11" width="9.140625" customWidth="1"/>
    <col min="12" max="12" width="11.85546875" customWidth="1"/>
    <col min="14" max="14" width="11.85546875" customWidth="1"/>
  </cols>
  <sheetData>
    <row r="1" spans="1:15" x14ac:dyDescent="0.25">
      <c r="A1" s="16" t="s">
        <v>24</v>
      </c>
      <c r="B1" s="13"/>
      <c r="C1" s="13"/>
    </row>
    <row r="2" spans="1:15" x14ac:dyDescent="0.25">
      <c r="A2" s="16"/>
      <c r="B2" s="13"/>
      <c r="C2" s="13"/>
    </row>
    <row r="3" spans="1:15" x14ac:dyDescent="0.25">
      <c r="G3" s="282" t="s">
        <v>0</v>
      </c>
      <c r="H3" s="282"/>
    </row>
    <row r="4" spans="1:15" x14ac:dyDescent="0.25">
      <c r="G4" s="283" t="s">
        <v>33</v>
      </c>
      <c r="H4" s="283"/>
    </row>
    <row r="6" spans="1:15" ht="14.45" customHeight="1" x14ac:dyDescent="0.25">
      <c r="A6" s="284" t="s">
        <v>552</v>
      </c>
      <c r="B6" s="284"/>
      <c r="C6" s="284"/>
      <c r="D6" s="284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x14ac:dyDescent="0.25">
      <c r="A7" s="285" t="s">
        <v>1</v>
      </c>
      <c r="B7" s="285"/>
      <c r="C7" s="285"/>
      <c r="D7" s="285"/>
      <c r="E7" s="285"/>
      <c r="F7" s="277" t="s">
        <v>2</v>
      </c>
      <c r="G7" s="277"/>
      <c r="H7" s="277"/>
      <c r="I7" s="277"/>
      <c r="J7" s="277"/>
      <c r="K7" s="280" t="s">
        <v>26</v>
      </c>
      <c r="L7" s="280"/>
      <c r="M7" s="280"/>
      <c r="N7" s="280"/>
    </row>
    <row r="8" spans="1:15" x14ac:dyDescent="0.25">
      <c r="A8" s="286" t="s">
        <v>843</v>
      </c>
      <c r="B8" s="286"/>
      <c r="C8" s="286"/>
      <c r="D8" s="286"/>
      <c r="E8" s="286"/>
      <c r="F8" s="17" t="s">
        <v>3</v>
      </c>
      <c r="G8" s="277" t="s">
        <v>4</v>
      </c>
      <c r="H8" s="277"/>
      <c r="I8" s="277" t="s">
        <v>5</v>
      </c>
      <c r="J8" s="277"/>
      <c r="K8" s="286" t="s">
        <v>6</v>
      </c>
      <c r="L8" s="286"/>
      <c r="M8" s="286"/>
      <c r="N8" s="286"/>
    </row>
    <row r="9" spans="1:15" x14ac:dyDescent="0.25">
      <c r="A9" s="278" t="s">
        <v>7</v>
      </c>
      <c r="B9" s="278" t="s">
        <v>8</v>
      </c>
      <c r="C9" s="278" t="s">
        <v>9</v>
      </c>
      <c r="D9" s="287" t="s">
        <v>10</v>
      </c>
      <c r="E9" s="288"/>
      <c r="F9" s="278" t="s">
        <v>11</v>
      </c>
      <c r="G9" s="277" t="s">
        <v>12</v>
      </c>
      <c r="H9" s="277"/>
      <c r="I9" s="277"/>
      <c r="J9" s="277"/>
      <c r="K9" s="277"/>
      <c r="L9" s="277"/>
      <c r="M9" s="277"/>
      <c r="N9" s="277"/>
    </row>
    <row r="10" spans="1:15" x14ac:dyDescent="0.25">
      <c r="A10" s="278"/>
      <c r="B10" s="278"/>
      <c r="C10" s="278"/>
      <c r="D10" s="289"/>
      <c r="E10" s="290"/>
      <c r="F10" s="278"/>
      <c r="G10" s="278" t="s">
        <v>13</v>
      </c>
      <c r="H10" s="278"/>
      <c r="I10" s="278" t="s">
        <v>14</v>
      </c>
      <c r="J10" s="278"/>
      <c r="K10" s="279" t="s">
        <v>15</v>
      </c>
      <c r="L10" s="279"/>
      <c r="M10" s="277" t="s">
        <v>16</v>
      </c>
      <c r="N10" s="277"/>
    </row>
    <row r="11" spans="1:15" x14ac:dyDescent="0.25">
      <c r="A11" s="278"/>
      <c r="B11" s="278"/>
      <c r="C11" s="278"/>
      <c r="D11" s="18" t="s">
        <v>25</v>
      </c>
      <c r="E11" s="18" t="s">
        <v>8</v>
      </c>
      <c r="F11" s="278"/>
      <c r="G11" s="17" t="s">
        <v>17</v>
      </c>
      <c r="H11" s="18" t="s">
        <v>18</v>
      </c>
      <c r="I11" s="18" t="s">
        <v>17</v>
      </c>
      <c r="J11" s="18" t="s">
        <v>18</v>
      </c>
      <c r="K11" s="18" t="s">
        <v>17</v>
      </c>
      <c r="L11" s="18" t="s">
        <v>18</v>
      </c>
      <c r="M11" s="18" t="s">
        <v>17</v>
      </c>
      <c r="N11" s="18" t="s">
        <v>18</v>
      </c>
    </row>
    <row r="12" spans="1:15" x14ac:dyDescent="0.25">
      <c r="A12" s="174">
        <v>1</v>
      </c>
      <c r="B12" s="210" t="s">
        <v>402</v>
      </c>
      <c r="C12" s="54">
        <f>F12/D12</f>
        <v>219</v>
      </c>
      <c r="D12" s="211">
        <v>70</v>
      </c>
      <c r="E12" s="211" t="s">
        <v>481</v>
      </c>
      <c r="F12" s="212">
        <v>15330</v>
      </c>
      <c r="G12" s="52">
        <f>D12/2</f>
        <v>35</v>
      </c>
      <c r="H12" s="54">
        <f>G12*C12</f>
        <v>7665</v>
      </c>
      <c r="I12" s="52"/>
      <c r="J12" s="52"/>
      <c r="K12" s="52">
        <f>D12/2</f>
        <v>35</v>
      </c>
      <c r="L12" s="54">
        <f>K12*C12</f>
        <v>7665</v>
      </c>
      <c r="M12" s="213"/>
      <c r="N12" s="213"/>
      <c r="O12" s="209"/>
    </row>
    <row r="13" spans="1:15" ht="22.5" x14ac:dyDescent="0.25">
      <c r="A13" s="174">
        <v>2</v>
      </c>
      <c r="B13" s="210" t="s">
        <v>403</v>
      </c>
      <c r="C13" s="54">
        <f t="shared" ref="C13:C76" si="0">F13/D13</f>
        <v>100</v>
      </c>
      <c r="D13" s="211">
        <v>100</v>
      </c>
      <c r="E13" s="211" t="s">
        <v>482</v>
      </c>
      <c r="F13" s="212">
        <v>10000</v>
      </c>
      <c r="G13" s="52">
        <f t="shared" ref="G13:G76" si="1">D13/2</f>
        <v>50</v>
      </c>
      <c r="H13" s="54">
        <f t="shared" ref="H13:H76" si="2">G13*C13</f>
        <v>5000</v>
      </c>
      <c r="I13" s="52"/>
      <c r="J13" s="52"/>
      <c r="K13" s="52">
        <f t="shared" ref="K13:K76" si="3">D13/2</f>
        <v>50</v>
      </c>
      <c r="L13" s="54">
        <f t="shared" ref="L13:L76" si="4">K13*C13</f>
        <v>5000</v>
      </c>
      <c r="M13" s="213"/>
      <c r="N13" s="213"/>
      <c r="O13" s="209"/>
    </row>
    <row r="14" spans="1:15" x14ac:dyDescent="0.25">
      <c r="A14" s="174">
        <v>3</v>
      </c>
      <c r="B14" s="210" t="s">
        <v>404</v>
      </c>
      <c r="C14" s="54">
        <f t="shared" si="0"/>
        <v>220</v>
      </c>
      <c r="D14" s="211">
        <v>400</v>
      </c>
      <c r="E14" s="211" t="s">
        <v>84</v>
      </c>
      <c r="F14" s="212">
        <v>88000</v>
      </c>
      <c r="G14" s="52">
        <f t="shared" si="1"/>
        <v>200</v>
      </c>
      <c r="H14" s="54">
        <f t="shared" si="2"/>
        <v>44000</v>
      </c>
      <c r="I14" s="52"/>
      <c r="J14" s="52"/>
      <c r="K14" s="52">
        <f t="shared" si="3"/>
        <v>200</v>
      </c>
      <c r="L14" s="54">
        <f t="shared" si="4"/>
        <v>44000</v>
      </c>
      <c r="M14" s="213"/>
      <c r="N14" s="213"/>
      <c r="O14" s="209"/>
    </row>
    <row r="15" spans="1:15" x14ac:dyDescent="0.25">
      <c r="A15" s="174">
        <v>4</v>
      </c>
      <c r="B15" s="210" t="s">
        <v>405</v>
      </c>
      <c r="C15" s="54">
        <f t="shared" si="0"/>
        <v>200</v>
      </c>
      <c r="D15" s="211">
        <v>200</v>
      </c>
      <c r="E15" s="211" t="s">
        <v>84</v>
      </c>
      <c r="F15" s="212">
        <v>40000</v>
      </c>
      <c r="G15" s="52">
        <f t="shared" si="1"/>
        <v>100</v>
      </c>
      <c r="H15" s="54">
        <f t="shared" si="2"/>
        <v>20000</v>
      </c>
      <c r="I15" s="52"/>
      <c r="J15" s="52"/>
      <c r="K15" s="52">
        <f t="shared" si="3"/>
        <v>100</v>
      </c>
      <c r="L15" s="54">
        <f t="shared" si="4"/>
        <v>20000</v>
      </c>
      <c r="M15" s="213"/>
      <c r="N15" s="213"/>
      <c r="O15" s="209"/>
    </row>
    <row r="16" spans="1:15" x14ac:dyDescent="0.25">
      <c r="A16" s="174">
        <v>5</v>
      </c>
      <c r="B16" s="210" t="s">
        <v>406</v>
      </c>
      <c r="C16" s="54">
        <f t="shared" si="0"/>
        <v>37</v>
      </c>
      <c r="D16" s="211">
        <v>10</v>
      </c>
      <c r="E16" s="211" t="s">
        <v>483</v>
      </c>
      <c r="F16" s="212">
        <v>370</v>
      </c>
      <c r="G16" s="52">
        <f t="shared" si="1"/>
        <v>5</v>
      </c>
      <c r="H16" s="54">
        <f t="shared" si="2"/>
        <v>185</v>
      </c>
      <c r="I16" s="52"/>
      <c r="J16" s="52"/>
      <c r="K16" s="52">
        <f t="shared" si="3"/>
        <v>5</v>
      </c>
      <c r="L16" s="54">
        <f t="shared" si="4"/>
        <v>185</v>
      </c>
      <c r="M16" s="213"/>
      <c r="N16" s="213"/>
      <c r="O16" s="209"/>
    </row>
    <row r="17" spans="1:15" x14ac:dyDescent="0.25">
      <c r="A17" s="174">
        <v>6</v>
      </c>
      <c r="B17" s="210" t="s">
        <v>407</v>
      </c>
      <c r="C17" s="54">
        <f t="shared" si="0"/>
        <v>40</v>
      </c>
      <c r="D17" s="211">
        <v>5</v>
      </c>
      <c r="E17" s="211" t="s">
        <v>80</v>
      </c>
      <c r="F17" s="212">
        <v>200</v>
      </c>
      <c r="G17" s="52">
        <v>5</v>
      </c>
      <c r="H17" s="54">
        <f t="shared" si="2"/>
        <v>200</v>
      </c>
      <c r="I17" s="52"/>
      <c r="J17" s="52"/>
      <c r="K17" s="52"/>
      <c r="L17" s="54">
        <f t="shared" si="4"/>
        <v>0</v>
      </c>
      <c r="M17" s="213"/>
      <c r="N17" s="213"/>
      <c r="O17" s="209"/>
    </row>
    <row r="18" spans="1:15" x14ac:dyDescent="0.25">
      <c r="A18" s="174">
        <v>7</v>
      </c>
      <c r="B18" s="210" t="s">
        <v>408</v>
      </c>
      <c r="C18" s="54">
        <f t="shared" si="0"/>
        <v>7</v>
      </c>
      <c r="D18" s="211">
        <v>400</v>
      </c>
      <c r="E18" s="211" t="s">
        <v>80</v>
      </c>
      <c r="F18" s="212">
        <v>2800</v>
      </c>
      <c r="G18" s="52">
        <f t="shared" si="1"/>
        <v>200</v>
      </c>
      <c r="H18" s="54">
        <f t="shared" si="2"/>
        <v>1400</v>
      </c>
      <c r="I18" s="52"/>
      <c r="J18" s="52"/>
      <c r="K18" s="52">
        <f t="shared" si="3"/>
        <v>200</v>
      </c>
      <c r="L18" s="54">
        <f t="shared" si="4"/>
        <v>1400</v>
      </c>
      <c r="M18" s="213"/>
      <c r="N18" s="213"/>
      <c r="O18" s="209"/>
    </row>
    <row r="19" spans="1:15" x14ac:dyDescent="0.25">
      <c r="A19" s="174">
        <v>8</v>
      </c>
      <c r="B19" s="210" t="s">
        <v>409</v>
      </c>
      <c r="C19" s="54">
        <f t="shared" si="0"/>
        <v>7.5</v>
      </c>
      <c r="D19" s="211">
        <v>400</v>
      </c>
      <c r="E19" s="211" t="s">
        <v>80</v>
      </c>
      <c r="F19" s="212">
        <v>3000</v>
      </c>
      <c r="G19" s="52">
        <f t="shared" si="1"/>
        <v>200</v>
      </c>
      <c r="H19" s="54">
        <f t="shared" si="2"/>
        <v>1500</v>
      </c>
      <c r="I19" s="52"/>
      <c r="J19" s="52"/>
      <c r="K19" s="52">
        <f t="shared" si="3"/>
        <v>200</v>
      </c>
      <c r="L19" s="54">
        <f t="shared" si="4"/>
        <v>1500</v>
      </c>
      <c r="M19" s="213"/>
      <c r="N19" s="213"/>
      <c r="O19" s="209"/>
    </row>
    <row r="20" spans="1:15" x14ac:dyDescent="0.25">
      <c r="A20" s="174">
        <v>9</v>
      </c>
      <c r="B20" s="210" t="s">
        <v>410</v>
      </c>
      <c r="C20" s="54">
        <f t="shared" si="0"/>
        <v>800</v>
      </c>
      <c r="D20" s="211">
        <v>1</v>
      </c>
      <c r="E20" s="211" t="s">
        <v>87</v>
      </c>
      <c r="F20" s="212">
        <v>800</v>
      </c>
      <c r="G20" s="52">
        <v>1</v>
      </c>
      <c r="H20" s="54">
        <f t="shared" si="2"/>
        <v>800</v>
      </c>
      <c r="I20" s="52"/>
      <c r="J20" s="52"/>
      <c r="K20" s="52"/>
      <c r="L20" s="54">
        <f t="shared" si="4"/>
        <v>0</v>
      </c>
      <c r="M20" s="213"/>
      <c r="N20" s="213"/>
      <c r="O20" s="209"/>
    </row>
    <row r="21" spans="1:15" x14ac:dyDescent="0.25">
      <c r="A21" s="174">
        <v>10</v>
      </c>
      <c r="B21" s="210" t="s">
        <v>101</v>
      </c>
      <c r="C21" s="54">
        <f t="shared" si="0"/>
        <v>55</v>
      </c>
      <c r="D21" s="211">
        <v>60</v>
      </c>
      <c r="E21" s="211" t="s">
        <v>80</v>
      </c>
      <c r="F21" s="212">
        <v>3300</v>
      </c>
      <c r="G21" s="52">
        <f t="shared" si="1"/>
        <v>30</v>
      </c>
      <c r="H21" s="54">
        <f t="shared" si="2"/>
        <v>1650</v>
      </c>
      <c r="I21" s="52"/>
      <c r="J21" s="52"/>
      <c r="K21" s="52">
        <f t="shared" si="3"/>
        <v>30</v>
      </c>
      <c r="L21" s="54">
        <f t="shared" si="4"/>
        <v>1650</v>
      </c>
      <c r="M21" s="213"/>
      <c r="N21" s="213"/>
      <c r="O21" s="209"/>
    </row>
    <row r="22" spans="1:15" x14ac:dyDescent="0.25">
      <c r="A22" s="174">
        <v>11</v>
      </c>
      <c r="B22" s="210" t="s">
        <v>411</v>
      </c>
      <c r="C22" s="54">
        <f t="shared" si="0"/>
        <v>25</v>
      </c>
      <c r="D22" s="211">
        <v>50</v>
      </c>
      <c r="E22" s="211" t="s">
        <v>484</v>
      </c>
      <c r="F22" s="212">
        <v>1250</v>
      </c>
      <c r="G22" s="52">
        <f t="shared" si="1"/>
        <v>25</v>
      </c>
      <c r="H22" s="54">
        <f t="shared" si="2"/>
        <v>625</v>
      </c>
      <c r="I22" s="52"/>
      <c r="J22" s="52"/>
      <c r="K22" s="52">
        <f t="shared" si="3"/>
        <v>25</v>
      </c>
      <c r="L22" s="54">
        <f t="shared" si="4"/>
        <v>625</v>
      </c>
      <c r="M22" s="213"/>
      <c r="N22" s="213"/>
      <c r="O22" s="209"/>
    </row>
    <row r="23" spans="1:15" x14ac:dyDescent="0.25">
      <c r="A23" s="174">
        <v>12</v>
      </c>
      <c r="B23" s="210" t="s">
        <v>412</v>
      </c>
      <c r="C23" s="54">
        <f t="shared" si="0"/>
        <v>60</v>
      </c>
      <c r="D23" s="211">
        <v>13</v>
      </c>
      <c r="E23" s="211" t="s">
        <v>80</v>
      </c>
      <c r="F23" s="212">
        <v>780</v>
      </c>
      <c r="G23" s="52">
        <v>13</v>
      </c>
      <c r="H23" s="54">
        <f t="shared" si="2"/>
        <v>780</v>
      </c>
      <c r="I23" s="52"/>
      <c r="J23" s="52"/>
      <c r="K23" s="52"/>
      <c r="L23" s="54">
        <f t="shared" si="4"/>
        <v>0</v>
      </c>
      <c r="M23" s="213"/>
      <c r="N23" s="213"/>
      <c r="O23" s="209"/>
    </row>
    <row r="24" spans="1:15" x14ac:dyDescent="0.25">
      <c r="A24" s="174">
        <v>13</v>
      </c>
      <c r="B24" s="210" t="s">
        <v>413</v>
      </c>
      <c r="C24" s="54">
        <f t="shared" si="0"/>
        <v>50</v>
      </c>
      <c r="D24" s="211">
        <v>6</v>
      </c>
      <c r="E24" s="211" t="s">
        <v>80</v>
      </c>
      <c r="F24" s="212">
        <v>300</v>
      </c>
      <c r="G24" s="52">
        <f t="shared" si="1"/>
        <v>3</v>
      </c>
      <c r="H24" s="54">
        <f t="shared" si="2"/>
        <v>150</v>
      </c>
      <c r="I24" s="52"/>
      <c r="J24" s="52"/>
      <c r="K24" s="52">
        <f t="shared" si="3"/>
        <v>3</v>
      </c>
      <c r="L24" s="54">
        <f t="shared" si="4"/>
        <v>150</v>
      </c>
      <c r="M24" s="213"/>
      <c r="N24" s="213"/>
      <c r="O24" s="209"/>
    </row>
    <row r="25" spans="1:15" x14ac:dyDescent="0.25">
      <c r="A25" s="174">
        <v>14</v>
      </c>
      <c r="B25" s="210" t="s">
        <v>414</v>
      </c>
      <c r="C25" s="54">
        <f t="shared" si="0"/>
        <v>450</v>
      </c>
      <c r="D25" s="211">
        <v>2</v>
      </c>
      <c r="E25" s="211" t="s">
        <v>87</v>
      </c>
      <c r="F25" s="212">
        <v>900</v>
      </c>
      <c r="G25" s="52">
        <f t="shared" si="1"/>
        <v>1</v>
      </c>
      <c r="H25" s="54">
        <f t="shared" si="2"/>
        <v>450</v>
      </c>
      <c r="I25" s="52"/>
      <c r="J25" s="52"/>
      <c r="K25" s="52">
        <f t="shared" si="3"/>
        <v>1</v>
      </c>
      <c r="L25" s="54">
        <f t="shared" si="4"/>
        <v>450</v>
      </c>
      <c r="M25" s="213"/>
      <c r="N25" s="213"/>
      <c r="O25" s="209"/>
    </row>
    <row r="26" spans="1:15" x14ac:dyDescent="0.25">
      <c r="A26" s="174">
        <v>15</v>
      </c>
      <c r="B26" s="210" t="s">
        <v>415</v>
      </c>
      <c r="C26" s="54">
        <f t="shared" si="0"/>
        <v>8</v>
      </c>
      <c r="D26" s="211">
        <v>400</v>
      </c>
      <c r="E26" s="211" t="s">
        <v>80</v>
      </c>
      <c r="F26" s="212">
        <v>3200</v>
      </c>
      <c r="G26" s="52">
        <f t="shared" si="1"/>
        <v>200</v>
      </c>
      <c r="H26" s="54">
        <f t="shared" si="2"/>
        <v>1600</v>
      </c>
      <c r="I26" s="52"/>
      <c r="J26" s="52"/>
      <c r="K26" s="52">
        <f t="shared" si="3"/>
        <v>200</v>
      </c>
      <c r="L26" s="54">
        <f t="shared" si="4"/>
        <v>1600</v>
      </c>
      <c r="M26" s="213"/>
      <c r="N26" s="213"/>
      <c r="O26" s="209"/>
    </row>
    <row r="27" spans="1:15" x14ac:dyDescent="0.25">
      <c r="A27" s="174">
        <v>16</v>
      </c>
      <c r="B27" s="210" t="s">
        <v>416</v>
      </c>
      <c r="C27" s="54">
        <f t="shared" si="0"/>
        <v>30</v>
      </c>
      <c r="D27" s="211">
        <v>20</v>
      </c>
      <c r="E27" s="211" t="s">
        <v>87</v>
      </c>
      <c r="F27" s="212">
        <v>600</v>
      </c>
      <c r="G27" s="52">
        <f t="shared" si="1"/>
        <v>10</v>
      </c>
      <c r="H27" s="54">
        <f t="shared" si="2"/>
        <v>300</v>
      </c>
      <c r="I27" s="52"/>
      <c r="J27" s="52"/>
      <c r="K27" s="52">
        <f t="shared" si="3"/>
        <v>10</v>
      </c>
      <c r="L27" s="54">
        <f t="shared" si="4"/>
        <v>300</v>
      </c>
      <c r="M27" s="213"/>
      <c r="N27" s="213"/>
      <c r="O27" s="209"/>
    </row>
    <row r="28" spans="1:15" x14ac:dyDescent="0.25">
      <c r="A28" s="174">
        <v>17</v>
      </c>
      <c r="B28" s="210" t="s">
        <v>417</v>
      </c>
      <c r="C28" s="54">
        <f t="shared" si="0"/>
        <v>7</v>
      </c>
      <c r="D28" s="211">
        <v>16</v>
      </c>
      <c r="E28" s="211" t="s">
        <v>80</v>
      </c>
      <c r="F28" s="212">
        <v>112</v>
      </c>
      <c r="G28" s="52">
        <f t="shared" si="1"/>
        <v>8</v>
      </c>
      <c r="H28" s="54">
        <f t="shared" si="2"/>
        <v>56</v>
      </c>
      <c r="I28" s="52"/>
      <c r="J28" s="52"/>
      <c r="K28" s="52">
        <f t="shared" si="3"/>
        <v>8</v>
      </c>
      <c r="L28" s="54">
        <f t="shared" si="4"/>
        <v>56</v>
      </c>
      <c r="M28" s="213"/>
      <c r="N28" s="213"/>
      <c r="O28" s="209"/>
    </row>
    <row r="29" spans="1:15" x14ac:dyDescent="0.25">
      <c r="A29" s="174">
        <v>18</v>
      </c>
      <c r="B29" s="210" t="s">
        <v>308</v>
      </c>
      <c r="C29" s="54">
        <f t="shared" si="0"/>
        <v>7</v>
      </c>
      <c r="D29" s="211">
        <v>130</v>
      </c>
      <c r="E29" s="211" t="s">
        <v>80</v>
      </c>
      <c r="F29" s="212">
        <v>910</v>
      </c>
      <c r="G29" s="52">
        <f t="shared" si="1"/>
        <v>65</v>
      </c>
      <c r="H29" s="54">
        <f t="shared" si="2"/>
        <v>455</v>
      </c>
      <c r="I29" s="52"/>
      <c r="J29" s="52"/>
      <c r="K29" s="52">
        <f t="shared" si="3"/>
        <v>65</v>
      </c>
      <c r="L29" s="54">
        <f t="shared" si="4"/>
        <v>455</v>
      </c>
      <c r="M29" s="213"/>
      <c r="N29" s="213"/>
      <c r="O29" s="209"/>
    </row>
    <row r="30" spans="1:15" x14ac:dyDescent="0.25">
      <c r="A30" s="174">
        <v>19</v>
      </c>
      <c r="B30" s="210" t="s">
        <v>223</v>
      </c>
      <c r="C30" s="54">
        <f t="shared" si="0"/>
        <v>35</v>
      </c>
      <c r="D30" s="211">
        <v>15</v>
      </c>
      <c r="E30" s="211" t="s">
        <v>80</v>
      </c>
      <c r="F30" s="212">
        <v>525</v>
      </c>
      <c r="G30" s="52">
        <v>15</v>
      </c>
      <c r="H30" s="54">
        <f t="shared" si="2"/>
        <v>525</v>
      </c>
      <c r="I30" s="52"/>
      <c r="J30" s="52"/>
      <c r="K30" s="52"/>
      <c r="L30" s="54">
        <f t="shared" si="4"/>
        <v>0</v>
      </c>
      <c r="M30" s="213"/>
      <c r="N30" s="213"/>
      <c r="O30" s="209"/>
    </row>
    <row r="31" spans="1:15" x14ac:dyDescent="0.25">
      <c r="A31" s="174">
        <v>20</v>
      </c>
      <c r="B31" s="210" t="s">
        <v>418</v>
      </c>
      <c r="C31" s="54">
        <f t="shared" si="0"/>
        <v>250</v>
      </c>
      <c r="D31" s="211">
        <v>5</v>
      </c>
      <c r="E31" s="211" t="s">
        <v>84</v>
      </c>
      <c r="F31" s="212">
        <v>1250</v>
      </c>
      <c r="G31" s="52">
        <v>5</v>
      </c>
      <c r="H31" s="54">
        <f t="shared" si="2"/>
        <v>1250</v>
      </c>
      <c r="I31" s="52"/>
      <c r="J31" s="52"/>
      <c r="K31" s="52"/>
      <c r="L31" s="54">
        <f t="shared" si="4"/>
        <v>0</v>
      </c>
      <c r="M31" s="213"/>
      <c r="N31" s="213"/>
      <c r="O31" s="209"/>
    </row>
    <row r="32" spans="1:15" x14ac:dyDescent="0.25">
      <c r="A32" s="174">
        <v>21</v>
      </c>
      <c r="B32" s="210" t="s">
        <v>419</v>
      </c>
      <c r="C32" s="54">
        <f t="shared" si="0"/>
        <v>55</v>
      </c>
      <c r="D32" s="211">
        <v>30</v>
      </c>
      <c r="E32" s="211" t="s">
        <v>87</v>
      </c>
      <c r="F32" s="212">
        <v>1650</v>
      </c>
      <c r="G32" s="52">
        <f t="shared" si="1"/>
        <v>15</v>
      </c>
      <c r="H32" s="54">
        <f t="shared" si="2"/>
        <v>825</v>
      </c>
      <c r="I32" s="52"/>
      <c r="J32" s="52"/>
      <c r="K32" s="52">
        <f t="shared" si="3"/>
        <v>15</v>
      </c>
      <c r="L32" s="54">
        <f t="shared" si="4"/>
        <v>825</v>
      </c>
      <c r="M32" s="213"/>
      <c r="N32" s="213"/>
      <c r="O32" s="209"/>
    </row>
    <row r="33" spans="1:15" x14ac:dyDescent="0.25">
      <c r="A33" s="174">
        <v>22</v>
      </c>
      <c r="B33" s="210" t="s">
        <v>420</v>
      </c>
      <c r="C33" s="54">
        <f t="shared" si="0"/>
        <v>90</v>
      </c>
      <c r="D33" s="211">
        <v>3</v>
      </c>
      <c r="E33" s="211" t="s">
        <v>87</v>
      </c>
      <c r="F33" s="212">
        <v>270</v>
      </c>
      <c r="G33" s="52">
        <v>3</v>
      </c>
      <c r="H33" s="54">
        <f t="shared" si="2"/>
        <v>270</v>
      </c>
      <c r="I33" s="52"/>
      <c r="J33" s="52"/>
      <c r="K33" s="52"/>
      <c r="L33" s="54">
        <f t="shared" si="4"/>
        <v>0</v>
      </c>
      <c r="M33" s="213"/>
      <c r="N33" s="213"/>
      <c r="O33" s="209"/>
    </row>
    <row r="34" spans="1:15" x14ac:dyDescent="0.25">
      <c r="A34" s="174">
        <v>23</v>
      </c>
      <c r="B34" s="210" t="s">
        <v>421</v>
      </c>
      <c r="C34" s="54">
        <f t="shared" si="0"/>
        <v>60</v>
      </c>
      <c r="D34" s="211">
        <v>6</v>
      </c>
      <c r="E34" s="211" t="s">
        <v>80</v>
      </c>
      <c r="F34" s="212">
        <v>360</v>
      </c>
      <c r="G34" s="52">
        <f t="shared" si="1"/>
        <v>3</v>
      </c>
      <c r="H34" s="54">
        <f t="shared" si="2"/>
        <v>180</v>
      </c>
      <c r="I34" s="52"/>
      <c r="J34" s="52"/>
      <c r="K34" s="52">
        <f t="shared" si="3"/>
        <v>3</v>
      </c>
      <c r="L34" s="54">
        <f t="shared" si="4"/>
        <v>180</v>
      </c>
      <c r="M34" s="213"/>
      <c r="N34" s="213"/>
      <c r="O34" s="209"/>
    </row>
    <row r="35" spans="1:15" x14ac:dyDescent="0.25">
      <c r="A35" s="174">
        <v>24</v>
      </c>
      <c r="B35" s="210" t="s">
        <v>422</v>
      </c>
      <c r="C35" s="54">
        <f t="shared" si="0"/>
        <v>55</v>
      </c>
      <c r="D35" s="211">
        <v>15</v>
      </c>
      <c r="E35" s="211" t="s">
        <v>80</v>
      </c>
      <c r="F35" s="212">
        <v>825</v>
      </c>
      <c r="G35" s="52">
        <v>10</v>
      </c>
      <c r="H35" s="54">
        <f t="shared" si="2"/>
        <v>550</v>
      </c>
      <c r="I35" s="52"/>
      <c r="J35" s="52"/>
      <c r="K35" s="52">
        <v>5</v>
      </c>
      <c r="L35" s="54">
        <f t="shared" si="4"/>
        <v>275</v>
      </c>
      <c r="M35" s="213"/>
      <c r="N35" s="213"/>
      <c r="O35" s="209"/>
    </row>
    <row r="36" spans="1:15" x14ac:dyDescent="0.25">
      <c r="A36" s="174">
        <v>25</v>
      </c>
      <c r="B36" s="210" t="s">
        <v>423</v>
      </c>
      <c r="C36" s="54">
        <f t="shared" si="0"/>
        <v>121</v>
      </c>
      <c r="D36" s="211">
        <v>2</v>
      </c>
      <c r="E36" s="211" t="s">
        <v>80</v>
      </c>
      <c r="F36" s="212">
        <v>242</v>
      </c>
      <c r="G36" s="52">
        <f t="shared" si="1"/>
        <v>1</v>
      </c>
      <c r="H36" s="54">
        <f t="shared" si="2"/>
        <v>121</v>
      </c>
      <c r="I36" s="52"/>
      <c r="J36" s="52"/>
      <c r="K36" s="52">
        <f t="shared" si="3"/>
        <v>1</v>
      </c>
      <c r="L36" s="54">
        <f t="shared" si="4"/>
        <v>121</v>
      </c>
      <c r="M36" s="213"/>
      <c r="N36" s="213"/>
      <c r="O36" s="209"/>
    </row>
    <row r="37" spans="1:15" x14ac:dyDescent="0.25">
      <c r="A37" s="174">
        <v>26</v>
      </c>
      <c r="B37" s="210" t="s">
        <v>424</v>
      </c>
      <c r="C37" s="54">
        <f t="shared" si="0"/>
        <v>55</v>
      </c>
      <c r="D37" s="211">
        <v>6</v>
      </c>
      <c r="E37" s="211" t="s">
        <v>80</v>
      </c>
      <c r="F37" s="212">
        <v>330</v>
      </c>
      <c r="G37" s="52">
        <f t="shared" si="1"/>
        <v>3</v>
      </c>
      <c r="H37" s="54">
        <f t="shared" si="2"/>
        <v>165</v>
      </c>
      <c r="I37" s="52"/>
      <c r="J37" s="52"/>
      <c r="K37" s="52">
        <f t="shared" si="3"/>
        <v>3</v>
      </c>
      <c r="L37" s="54">
        <f t="shared" si="4"/>
        <v>165</v>
      </c>
      <c r="M37" s="213"/>
      <c r="N37" s="213"/>
      <c r="O37" s="209"/>
    </row>
    <row r="38" spans="1:15" x14ac:dyDescent="0.25">
      <c r="A38" s="174">
        <v>27</v>
      </c>
      <c r="B38" s="210" t="s">
        <v>425</v>
      </c>
      <c r="C38" s="54">
        <f t="shared" si="0"/>
        <v>30</v>
      </c>
      <c r="D38" s="211">
        <v>5</v>
      </c>
      <c r="E38" s="211" t="s">
        <v>87</v>
      </c>
      <c r="F38" s="212">
        <v>150</v>
      </c>
      <c r="G38" s="52">
        <v>5</v>
      </c>
      <c r="H38" s="54">
        <f t="shared" si="2"/>
        <v>150</v>
      </c>
      <c r="I38" s="52"/>
      <c r="J38" s="52"/>
      <c r="K38" s="52"/>
      <c r="L38" s="54">
        <f t="shared" si="4"/>
        <v>0</v>
      </c>
      <c r="M38" s="213"/>
      <c r="N38" s="213"/>
      <c r="O38" s="209"/>
    </row>
    <row r="39" spans="1:15" x14ac:dyDescent="0.25">
      <c r="A39" s="174">
        <v>28</v>
      </c>
      <c r="B39" s="210" t="s">
        <v>426</v>
      </c>
      <c r="C39" s="54">
        <f t="shared" si="0"/>
        <v>500</v>
      </c>
      <c r="D39" s="211">
        <v>3</v>
      </c>
      <c r="E39" s="211" t="s">
        <v>80</v>
      </c>
      <c r="F39" s="212">
        <v>1500</v>
      </c>
      <c r="G39" s="52">
        <v>3</v>
      </c>
      <c r="H39" s="54">
        <f t="shared" si="2"/>
        <v>1500</v>
      </c>
      <c r="I39" s="52"/>
      <c r="J39" s="52"/>
      <c r="K39" s="52"/>
      <c r="L39" s="54">
        <f t="shared" si="4"/>
        <v>0</v>
      </c>
      <c r="M39" s="213"/>
      <c r="N39" s="213"/>
      <c r="O39" s="209"/>
    </row>
    <row r="40" spans="1:15" x14ac:dyDescent="0.25">
      <c r="A40" s="174">
        <v>29</v>
      </c>
      <c r="B40" s="210" t="s">
        <v>427</v>
      </c>
      <c r="C40" s="54">
        <f t="shared" si="0"/>
        <v>375</v>
      </c>
      <c r="D40" s="211">
        <v>40</v>
      </c>
      <c r="E40" s="211" t="s">
        <v>80</v>
      </c>
      <c r="F40" s="212">
        <v>15000</v>
      </c>
      <c r="G40" s="52">
        <f t="shared" si="1"/>
        <v>20</v>
      </c>
      <c r="H40" s="54">
        <f t="shared" si="2"/>
        <v>7500</v>
      </c>
      <c r="I40" s="52"/>
      <c r="J40" s="52"/>
      <c r="K40" s="52">
        <f t="shared" si="3"/>
        <v>20</v>
      </c>
      <c r="L40" s="54">
        <f t="shared" si="4"/>
        <v>7500</v>
      </c>
      <c r="M40" s="213"/>
      <c r="N40" s="213"/>
      <c r="O40" s="209"/>
    </row>
    <row r="41" spans="1:15" x14ac:dyDescent="0.25">
      <c r="A41" s="174">
        <v>30</v>
      </c>
      <c r="B41" s="210" t="s">
        <v>428</v>
      </c>
      <c r="C41" s="54">
        <f t="shared" si="0"/>
        <v>70</v>
      </c>
      <c r="D41" s="211">
        <v>15</v>
      </c>
      <c r="E41" s="211" t="s">
        <v>80</v>
      </c>
      <c r="F41" s="212">
        <v>1050</v>
      </c>
      <c r="G41" s="52">
        <v>15</v>
      </c>
      <c r="H41" s="54">
        <f t="shared" si="2"/>
        <v>1050</v>
      </c>
      <c r="I41" s="52"/>
      <c r="J41" s="52"/>
      <c r="K41" s="52"/>
      <c r="L41" s="54">
        <f t="shared" si="4"/>
        <v>0</v>
      </c>
      <c r="M41" s="213"/>
      <c r="N41" s="213"/>
      <c r="O41" s="209"/>
    </row>
    <row r="42" spans="1:15" x14ac:dyDescent="0.25">
      <c r="A42" s="174">
        <v>31</v>
      </c>
      <c r="B42" s="210" t="s">
        <v>278</v>
      </c>
      <c r="C42" s="54">
        <f t="shared" si="0"/>
        <v>30</v>
      </c>
      <c r="D42" s="211">
        <v>10</v>
      </c>
      <c r="E42" s="211" t="s">
        <v>80</v>
      </c>
      <c r="F42" s="212">
        <v>300</v>
      </c>
      <c r="G42" s="52">
        <f t="shared" si="1"/>
        <v>5</v>
      </c>
      <c r="H42" s="54">
        <f t="shared" si="2"/>
        <v>150</v>
      </c>
      <c r="I42" s="52"/>
      <c r="J42" s="52"/>
      <c r="K42" s="52">
        <f t="shared" si="3"/>
        <v>5</v>
      </c>
      <c r="L42" s="54">
        <f t="shared" si="4"/>
        <v>150</v>
      </c>
      <c r="M42" s="213"/>
      <c r="N42" s="213"/>
      <c r="O42" s="209"/>
    </row>
    <row r="43" spans="1:15" x14ac:dyDescent="0.25">
      <c r="A43" s="174">
        <v>32</v>
      </c>
      <c r="B43" s="210" t="s">
        <v>429</v>
      </c>
      <c r="C43" s="54">
        <f t="shared" si="0"/>
        <v>1200</v>
      </c>
      <c r="D43" s="211">
        <v>15</v>
      </c>
      <c r="E43" s="211" t="s">
        <v>87</v>
      </c>
      <c r="F43" s="212">
        <v>18000</v>
      </c>
      <c r="G43" s="52">
        <v>15</v>
      </c>
      <c r="H43" s="54">
        <f t="shared" si="2"/>
        <v>18000</v>
      </c>
      <c r="I43" s="52"/>
      <c r="J43" s="52"/>
      <c r="K43" s="52"/>
      <c r="L43" s="54">
        <f t="shared" si="4"/>
        <v>0</v>
      </c>
      <c r="M43" s="213"/>
      <c r="N43" s="213"/>
      <c r="O43" s="209"/>
    </row>
    <row r="44" spans="1:15" x14ac:dyDescent="0.25">
      <c r="A44" s="174">
        <v>33</v>
      </c>
      <c r="B44" s="210" t="s">
        <v>430</v>
      </c>
      <c r="C44" s="54">
        <f t="shared" si="0"/>
        <v>125</v>
      </c>
      <c r="D44" s="211">
        <v>15</v>
      </c>
      <c r="E44" s="211" t="s">
        <v>80</v>
      </c>
      <c r="F44" s="212">
        <v>1875</v>
      </c>
      <c r="G44" s="52">
        <v>10</v>
      </c>
      <c r="H44" s="54">
        <f t="shared" si="2"/>
        <v>1250</v>
      </c>
      <c r="I44" s="52"/>
      <c r="J44" s="52"/>
      <c r="K44" s="52">
        <v>5</v>
      </c>
      <c r="L44" s="54">
        <f t="shared" si="4"/>
        <v>625</v>
      </c>
      <c r="M44" s="213"/>
      <c r="N44" s="213"/>
      <c r="O44" s="209"/>
    </row>
    <row r="45" spans="1:15" x14ac:dyDescent="0.25">
      <c r="A45" s="174">
        <v>34</v>
      </c>
      <c r="B45" s="210" t="s">
        <v>248</v>
      </c>
      <c r="C45" s="54">
        <f t="shared" si="0"/>
        <v>160</v>
      </c>
      <c r="D45" s="211">
        <v>10</v>
      </c>
      <c r="E45" s="211" t="s">
        <v>482</v>
      </c>
      <c r="F45" s="212">
        <v>1600</v>
      </c>
      <c r="G45" s="52">
        <f t="shared" si="1"/>
        <v>5</v>
      </c>
      <c r="H45" s="54">
        <f t="shared" si="2"/>
        <v>800</v>
      </c>
      <c r="I45" s="52"/>
      <c r="J45" s="52"/>
      <c r="K45" s="52">
        <f t="shared" si="3"/>
        <v>5</v>
      </c>
      <c r="L45" s="54">
        <f t="shared" si="4"/>
        <v>800</v>
      </c>
      <c r="M45" s="213"/>
      <c r="N45" s="213"/>
      <c r="O45" s="209"/>
    </row>
    <row r="46" spans="1:15" x14ac:dyDescent="0.25">
      <c r="A46" s="174">
        <v>35</v>
      </c>
      <c r="B46" s="210" t="s">
        <v>431</v>
      </c>
      <c r="C46" s="54">
        <f t="shared" si="0"/>
        <v>80</v>
      </c>
      <c r="D46" s="211">
        <v>15</v>
      </c>
      <c r="E46" s="211" t="s">
        <v>80</v>
      </c>
      <c r="F46" s="212">
        <v>1200</v>
      </c>
      <c r="G46" s="52">
        <v>10</v>
      </c>
      <c r="H46" s="54">
        <f t="shared" ref="H46:H47" si="5">G46*C46</f>
        <v>800</v>
      </c>
      <c r="I46" s="52"/>
      <c r="J46" s="52"/>
      <c r="K46" s="52">
        <v>5</v>
      </c>
      <c r="L46" s="54">
        <f t="shared" ref="L46:L47" si="6">K46*C46</f>
        <v>400</v>
      </c>
      <c r="M46" s="213"/>
      <c r="N46" s="213"/>
      <c r="O46" s="209"/>
    </row>
    <row r="47" spans="1:15" ht="22.5" x14ac:dyDescent="0.25">
      <c r="A47" s="174">
        <v>36</v>
      </c>
      <c r="B47" s="210" t="s">
        <v>432</v>
      </c>
      <c r="C47" s="54">
        <f t="shared" si="0"/>
        <v>350</v>
      </c>
      <c r="D47" s="211">
        <v>15</v>
      </c>
      <c r="E47" s="211" t="s">
        <v>481</v>
      </c>
      <c r="F47" s="212">
        <v>5250</v>
      </c>
      <c r="G47" s="52">
        <v>10</v>
      </c>
      <c r="H47" s="54">
        <f t="shared" si="5"/>
        <v>3500</v>
      </c>
      <c r="I47" s="52"/>
      <c r="J47" s="52"/>
      <c r="K47" s="52">
        <v>5</v>
      </c>
      <c r="L47" s="54">
        <f t="shared" si="6"/>
        <v>1750</v>
      </c>
      <c r="M47" s="213"/>
      <c r="N47" s="213"/>
      <c r="O47" s="209"/>
    </row>
    <row r="48" spans="1:15" x14ac:dyDescent="0.25">
      <c r="A48" s="174">
        <v>37</v>
      </c>
      <c r="B48" s="210" t="s">
        <v>433</v>
      </c>
      <c r="C48" s="54">
        <f t="shared" si="0"/>
        <v>130</v>
      </c>
      <c r="D48" s="211">
        <v>80</v>
      </c>
      <c r="E48" s="211" t="s">
        <v>483</v>
      </c>
      <c r="F48" s="212">
        <v>10400</v>
      </c>
      <c r="G48" s="52">
        <f t="shared" si="1"/>
        <v>40</v>
      </c>
      <c r="H48" s="54">
        <f t="shared" si="2"/>
        <v>5200</v>
      </c>
      <c r="I48" s="52"/>
      <c r="J48" s="52"/>
      <c r="K48" s="52">
        <f t="shared" si="3"/>
        <v>40</v>
      </c>
      <c r="L48" s="54">
        <f t="shared" si="4"/>
        <v>5200</v>
      </c>
      <c r="M48" s="213"/>
      <c r="N48" s="213"/>
      <c r="O48" s="209"/>
    </row>
    <row r="49" spans="1:15" x14ac:dyDescent="0.25">
      <c r="A49" s="174">
        <v>38</v>
      </c>
      <c r="B49" s="210" t="s">
        <v>434</v>
      </c>
      <c r="C49" s="54">
        <f t="shared" si="0"/>
        <v>255</v>
      </c>
      <c r="D49" s="211">
        <v>25</v>
      </c>
      <c r="E49" s="211" t="s">
        <v>482</v>
      </c>
      <c r="F49" s="212">
        <v>6375</v>
      </c>
      <c r="G49" s="52">
        <v>15</v>
      </c>
      <c r="H49" s="54">
        <f t="shared" si="2"/>
        <v>3825</v>
      </c>
      <c r="I49" s="52"/>
      <c r="J49" s="52"/>
      <c r="K49" s="52">
        <v>10</v>
      </c>
      <c r="L49" s="54">
        <f t="shared" si="4"/>
        <v>2550</v>
      </c>
      <c r="M49" s="213"/>
      <c r="N49" s="213"/>
      <c r="O49" s="209"/>
    </row>
    <row r="50" spans="1:15" x14ac:dyDescent="0.25">
      <c r="A50" s="174">
        <v>39</v>
      </c>
      <c r="B50" s="210" t="s">
        <v>435</v>
      </c>
      <c r="C50" s="54">
        <f t="shared" si="0"/>
        <v>260</v>
      </c>
      <c r="D50" s="211">
        <v>30</v>
      </c>
      <c r="E50" s="211" t="s">
        <v>482</v>
      </c>
      <c r="F50" s="212">
        <v>7800</v>
      </c>
      <c r="G50" s="52">
        <f t="shared" si="1"/>
        <v>15</v>
      </c>
      <c r="H50" s="54">
        <f t="shared" si="2"/>
        <v>3900</v>
      </c>
      <c r="I50" s="52"/>
      <c r="J50" s="52"/>
      <c r="K50" s="52">
        <f t="shared" si="3"/>
        <v>15</v>
      </c>
      <c r="L50" s="54">
        <f t="shared" si="4"/>
        <v>3900</v>
      </c>
      <c r="M50" s="213"/>
      <c r="N50" s="213"/>
      <c r="O50" s="209"/>
    </row>
    <row r="51" spans="1:15" x14ac:dyDescent="0.25">
      <c r="A51" s="174">
        <v>40</v>
      </c>
      <c r="B51" s="210" t="s">
        <v>436</v>
      </c>
      <c r="C51" s="54">
        <f t="shared" si="0"/>
        <v>35</v>
      </c>
      <c r="D51" s="211">
        <v>10</v>
      </c>
      <c r="E51" s="211" t="s">
        <v>485</v>
      </c>
      <c r="F51" s="212">
        <v>350</v>
      </c>
      <c r="G51" s="52">
        <f t="shared" si="1"/>
        <v>5</v>
      </c>
      <c r="H51" s="54">
        <f t="shared" si="2"/>
        <v>175</v>
      </c>
      <c r="I51" s="52"/>
      <c r="J51" s="52"/>
      <c r="K51" s="52">
        <f t="shared" si="3"/>
        <v>5</v>
      </c>
      <c r="L51" s="54">
        <f t="shared" si="4"/>
        <v>175</v>
      </c>
      <c r="M51" s="213"/>
      <c r="N51" s="213"/>
      <c r="O51" s="209"/>
    </row>
    <row r="52" spans="1:15" x14ac:dyDescent="0.25">
      <c r="A52" s="174">
        <v>41</v>
      </c>
      <c r="B52" s="210" t="s">
        <v>437</v>
      </c>
      <c r="C52" s="54">
        <f t="shared" si="0"/>
        <v>220</v>
      </c>
      <c r="D52" s="211">
        <v>65</v>
      </c>
      <c r="E52" s="211" t="s">
        <v>483</v>
      </c>
      <c r="F52" s="212">
        <v>14300</v>
      </c>
      <c r="G52" s="52">
        <v>35</v>
      </c>
      <c r="H52" s="54">
        <f t="shared" si="2"/>
        <v>7700</v>
      </c>
      <c r="I52" s="52"/>
      <c r="J52" s="52"/>
      <c r="K52" s="52">
        <v>30</v>
      </c>
      <c r="L52" s="54">
        <f t="shared" si="4"/>
        <v>6600</v>
      </c>
      <c r="M52" s="213"/>
      <c r="N52" s="213"/>
      <c r="O52" s="209"/>
    </row>
    <row r="53" spans="1:15" x14ac:dyDescent="0.25">
      <c r="A53" s="174">
        <v>42</v>
      </c>
      <c r="B53" s="210" t="s">
        <v>438</v>
      </c>
      <c r="C53" s="54">
        <f t="shared" si="0"/>
        <v>110</v>
      </c>
      <c r="D53" s="211">
        <v>30</v>
      </c>
      <c r="E53" s="211" t="s">
        <v>482</v>
      </c>
      <c r="F53" s="212">
        <v>3300</v>
      </c>
      <c r="G53" s="52">
        <f t="shared" si="1"/>
        <v>15</v>
      </c>
      <c r="H53" s="54">
        <f t="shared" si="2"/>
        <v>1650</v>
      </c>
      <c r="I53" s="52"/>
      <c r="J53" s="52"/>
      <c r="K53" s="52">
        <f t="shared" si="3"/>
        <v>15</v>
      </c>
      <c r="L53" s="54">
        <f t="shared" si="4"/>
        <v>1650</v>
      </c>
      <c r="M53" s="213"/>
      <c r="N53" s="213"/>
      <c r="O53" s="209"/>
    </row>
    <row r="54" spans="1:15" x14ac:dyDescent="0.25">
      <c r="A54" s="174">
        <v>43</v>
      </c>
      <c r="B54" s="210" t="s">
        <v>439</v>
      </c>
      <c r="C54" s="54">
        <f t="shared" si="0"/>
        <v>110</v>
      </c>
      <c r="D54" s="211">
        <v>65</v>
      </c>
      <c r="E54" s="211" t="s">
        <v>483</v>
      </c>
      <c r="F54" s="212">
        <v>7150</v>
      </c>
      <c r="G54" s="52">
        <v>35</v>
      </c>
      <c r="H54" s="54">
        <f t="shared" ref="H54" si="7">G54*C54</f>
        <v>3850</v>
      </c>
      <c r="I54" s="52"/>
      <c r="J54" s="52"/>
      <c r="K54" s="52">
        <v>30</v>
      </c>
      <c r="L54" s="54">
        <f t="shared" ref="L54" si="8">K54*C54</f>
        <v>3300</v>
      </c>
      <c r="M54" s="213"/>
      <c r="N54" s="213"/>
      <c r="O54" s="209"/>
    </row>
    <row r="55" spans="1:15" x14ac:dyDescent="0.25">
      <c r="A55" s="174">
        <v>44</v>
      </c>
      <c r="B55" s="210" t="s">
        <v>440</v>
      </c>
      <c r="C55" s="54">
        <f t="shared" si="0"/>
        <v>130</v>
      </c>
      <c r="D55" s="211">
        <v>80</v>
      </c>
      <c r="E55" s="211" t="s">
        <v>483</v>
      </c>
      <c r="F55" s="212">
        <v>10400</v>
      </c>
      <c r="G55" s="52">
        <f t="shared" si="1"/>
        <v>40</v>
      </c>
      <c r="H55" s="54">
        <f t="shared" si="2"/>
        <v>5200</v>
      </c>
      <c r="I55" s="52"/>
      <c r="J55" s="52"/>
      <c r="K55" s="52">
        <f t="shared" si="3"/>
        <v>40</v>
      </c>
      <c r="L55" s="54">
        <f t="shared" si="4"/>
        <v>5200</v>
      </c>
      <c r="M55" s="213"/>
      <c r="N55" s="213"/>
      <c r="O55" s="209"/>
    </row>
    <row r="56" spans="1:15" x14ac:dyDescent="0.25">
      <c r="A56" s="174">
        <v>45</v>
      </c>
      <c r="B56" s="210" t="s">
        <v>441</v>
      </c>
      <c r="C56" s="54">
        <f t="shared" si="0"/>
        <v>75</v>
      </c>
      <c r="D56" s="211">
        <v>75</v>
      </c>
      <c r="E56" s="211" t="s">
        <v>483</v>
      </c>
      <c r="F56" s="212">
        <v>5625</v>
      </c>
      <c r="G56" s="52">
        <v>40</v>
      </c>
      <c r="H56" s="54">
        <f t="shared" si="2"/>
        <v>3000</v>
      </c>
      <c r="I56" s="52"/>
      <c r="J56" s="52"/>
      <c r="K56" s="52">
        <v>35</v>
      </c>
      <c r="L56" s="54">
        <f t="shared" si="4"/>
        <v>2625</v>
      </c>
      <c r="M56" s="213"/>
      <c r="N56" s="213"/>
      <c r="O56" s="209"/>
    </row>
    <row r="57" spans="1:15" x14ac:dyDescent="0.25">
      <c r="A57" s="174">
        <v>46</v>
      </c>
      <c r="B57" s="210" t="s">
        <v>442</v>
      </c>
      <c r="C57" s="54">
        <f t="shared" si="0"/>
        <v>150</v>
      </c>
      <c r="D57" s="211">
        <v>8</v>
      </c>
      <c r="E57" s="211" t="s">
        <v>80</v>
      </c>
      <c r="F57" s="212">
        <v>1200</v>
      </c>
      <c r="G57" s="52">
        <f t="shared" si="1"/>
        <v>4</v>
      </c>
      <c r="H57" s="54">
        <f t="shared" si="2"/>
        <v>600</v>
      </c>
      <c r="I57" s="52"/>
      <c r="J57" s="52"/>
      <c r="K57" s="52">
        <f t="shared" si="3"/>
        <v>4</v>
      </c>
      <c r="L57" s="54">
        <f t="shared" si="4"/>
        <v>600</v>
      </c>
      <c r="M57" s="213"/>
      <c r="N57" s="213"/>
      <c r="O57" s="209"/>
    </row>
    <row r="58" spans="1:15" x14ac:dyDescent="0.25">
      <c r="A58" s="174">
        <v>47</v>
      </c>
      <c r="B58" s="210" t="s">
        <v>443</v>
      </c>
      <c r="C58" s="54">
        <f t="shared" si="0"/>
        <v>250</v>
      </c>
      <c r="D58" s="211">
        <v>6</v>
      </c>
      <c r="E58" s="211" t="s">
        <v>89</v>
      </c>
      <c r="F58" s="212">
        <v>1500</v>
      </c>
      <c r="G58" s="52">
        <f t="shared" si="1"/>
        <v>3</v>
      </c>
      <c r="H58" s="54">
        <f t="shared" si="2"/>
        <v>750</v>
      </c>
      <c r="I58" s="52"/>
      <c r="J58" s="52"/>
      <c r="K58" s="52">
        <f t="shared" si="3"/>
        <v>3</v>
      </c>
      <c r="L58" s="54">
        <f t="shared" si="4"/>
        <v>750</v>
      </c>
      <c r="M58" s="213"/>
      <c r="N58" s="213"/>
      <c r="O58" s="209"/>
    </row>
    <row r="59" spans="1:15" x14ac:dyDescent="0.25">
      <c r="A59" s="174">
        <v>48</v>
      </c>
      <c r="B59" s="210" t="s">
        <v>444</v>
      </c>
      <c r="C59" s="54">
        <f t="shared" si="0"/>
        <v>250</v>
      </c>
      <c r="D59" s="211">
        <v>6</v>
      </c>
      <c r="E59" s="211" t="s">
        <v>89</v>
      </c>
      <c r="F59" s="212">
        <v>1500</v>
      </c>
      <c r="G59" s="52">
        <f t="shared" si="1"/>
        <v>3</v>
      </c>
      <c r="H59" s="54">
        <f t="shared" si="2"/>
        <v>750</v>
      </c>
      <c r="I59" s="52"/>
      <c r="J59" s="52"/>
      <c r="K59" s="52">
        <f t="shared" si="3"/>
        <v>3</v>
      </c>
      <c r="L59" s="54">
        <f t="shared" si="4"/>
        <v>750</v>
      </c>
      <c r="M59" s="213"/>
      <c r="N59" s="213"/>
      <c r="O59" s="209"/>
    </row>
    <row r="60" spans="1:15" x14ac:dyDescent="0.25">
      <c r="A60" s="174">
        <v>49</v>
      </c>
      <c r="B60" s="210" t="s">
        <v>445</v>
      </c>
      <c r="C60" s="54">
        <f t="shared" si="0"/>
        <v>105</v>
      </c>
      <c r="D60" s="211">
        <v>30</v>
      </c>
      <c r="E60" s="211" t="s">
        <v>87</v>
      </c>
      <c r="F60" s="212">
        <v>3150</v>
      </c>
      <c r="G60" s="52">
        <f t="shared" si="1"/>
        <v>15</v>
      </c>
      <c r="H60" s="54">
        <f t="shared" si="2"/>
        <v>1575</v>
      </c>
      <c r="I60" s="52"/>
      <c r="J60" s="52"/>
      <c r="K60" s="52">
        <f t="shared" si="3"/>
        <v>15</v>
      </c>
      <c r="L60" s="54">
        <f t="shared" si="4"/>
        <v>1575</v>
      </c>
      <c r="M60" s="213"/>
      <c r="N60" s="213"/>
      <c r="O60" s="209"/>
    </row>
    <row r="61" spans="1:15" x14ac:dyDescent="0.25">
      <c r="A61" s="174">
        <v>50</v>
      </c>
      <c r="B61" s="210" t="s">
        <v>446</v>
      </c>
      <c r="C61" s="54">
        <f t="shared" si="0"/>
        <v>6000</v>
      </c>
      <c r="D61" s="211">
        <v>5</v>
      </c>
      <c r="E61" s="211" t="s">
        <v>486</v>
      </c>
      <c r="F61" s="212">
        <v>30000</v>
      </c>
      <c r="G61" s="52">
        <v>5</v>
      </c>
      <c r="H61" s="54">
        <f t="shared" si="2"/>
        <v>30000</v>
      </c>
      <c r="I61" s="52"/>
      <c r="J61" s="52"/>
      <c r="K61" s="52"/>
      <c r="L61" s="54">
        <f t="shared" si="4"/>
        <v>0</v>
      </c>
      <c r="M61" s="213"/>
      <c r="N61" s="213"/>
      <c r="O61" s="209"/>
    </row>
    <row r="62" spans="1:15" x14ac:dyDescent="0.25">
      <c r="A62" s="174">
        <v>51</v>
      </c>
      <c r="B62" s="210" t="s">
        <v>447</v>
      </c>
      <c r="C62" s="54">
        <f t="shared" si="0"/>
        <v>305</v>
      </c>
      <c r="D62" s="211">
        <v>3</v>
      </c>
      <c r="E62" s="211" t="s">
        <v>80</v>
      </c>
      <c r="F62" s="212">
        <v>915</v>
      </c>
      <c r="G62" s="52">
        <v>3</v>
      </c>
      <c r="H62" s="54">
        <f t="shared" si="2"/>
        <v>915</v>
      </c>
      <c r="I62" s="52"/>
      <c r="J62" s="52"/>
      <c r="K62" s="52"/>
      <c r="L62" s="54">
        <f t="shared" si="4"/>
        <v>0</v>
      </c>
      <c r="M62" s="213"/>
      <c r="N62" s="213"/>
      <c r="O62" s="209"/>
    </row>
    <row r="63" spans="1:15" x14ac:dyDescent="0.25">
      <c r="A63" s="174">
        <v>52</v>
      </c>
      <c r="B63" s="210" t="s">
        <v>448</v>
      </c>
      <c r="C63" s="54">
        <f t="shared" si="0"/>
        <v>550</v>
      </c>
      <c r="D63" s="211">
        <v>80</v>
      </c>
      <c r="E63" s="211" t="s">
        <v>482</v>
      </c>
      <c r="F63" s="212">
        <v>44000</v>
      </c>
      <c r="G63" s="52">
        <f t="shared" si="1"/>
        <v>40</v>
      </c>
      <c r="H63" s="54">
        <f t="shared" si="2"/>
        <v>22000</v>
      </c>
      <c r="I63" s="52"/>
      <c r="J63" s="52"/>
      <c r="K63" s="52">
        <f t="shared" si="3"/>
        <v>40</v>
      </c>
      <c r="L63" s="54">
        <f t="shared" si="4"/>
        <v>22000</v>
      </c>
      <c r="M63" s="213"/>
      <c r="N63" s="213"/>
      <c r="O63" s="209"/>
    </row>
    <row r="64" spans="1:15" x14ac:dyDescent="0.25">
      <c r="A64" s="174">
        <v>53</v>
      </c>
      <c r="B64" s="210" t="s">
        <v>449</v>
      </c>
      <c r="C64" s="54">
        <f t="shared" si="0"/>
        <v>60</v>
      </c>
      <c r="D64" s="211">
        <v>30</v>
      </c>
      <c r="E64" s="211" t="s">
        <v>483</v>
      </c>
      <c r="F64" s="212">
        <v>1800</v>
      </c>
      <c r="G64" s="52">
        <f t="shared" si="1"/>
        <v>15</v>
      </c>
      <c r="H64" s="54">
        <f t="shared" si="2"/>
        <v>900</v>
      </c>
      <c r="I64" s="52"/>
      <c r="J64" s="52"/>
      <c r="K64" s="52">
        <f t="shared" si="3"/>
        <v>15</v>
      </c>
      <c r="L64" s="54">
        <f t="shared" si="4"/>
        <v>900</v>
      </c>
      <c r="M64" s="213"/>
      <c r="N64" s="213"/>
      <c r="O64" s="209"/>
    </row>
    <row r="65" spans="1:15" x14ac:dyDescent="0.25">
      <c r="A65" s="174">
        <v>54</v>
      </c>
      <c r="B65" s="210" t="s">
        <v>450</v>
      </c>
      <c r="C65" s="54">
        <f t="shared" si="0"/>
        <v>4000</v>
      </c>
      <c r="D65" s="211">
        <v>1</v>
      </c>
      <c r="E65" s="211" t="s">
        <v>298</v>
      </c>
      <c r="F65" s="212">
        <v>4000</v>
      </c>
      <c r="G65" s="52">
        <v>1</v>
      </c>
      <c r="H65" s="54">
        <f t="shared" si="2"/>
        <v>4000</v>
      </c>
      <c r="I65" s="52"/>
      <c r="J65" s="52"/>
      <c r="K65" s="52"/>
      <c r="L65" s="54">
        <f t="shared" si="4"/>
        <v>0</v>
      </c>
      <c r="M65" s="213"/>
      <c r="N65" s="213"/>
      <c r="O65" s="209"/>
    </row>
    <row r="66" spans="1:15" x14ac:dyDescent="0.25">
      <c r="A66" s="174">
        <v>55</v>
      </c>
      <c r="B66" s="210" t="s">
        <v>451</v>
      </c>
      <c r="C66" s="54">
        <f t="shared" si="0"/>
        <v>70</v>
      </c>
      <c r="D66" s="211">
        <v>25</v>
      </c>
      <c r="E66" s="211" t="s">
        <v>483</v>
      </c>
      <c r="F66" s="212">
        <v>1750</v>
      </c>
      <c r="G66" s="52">
        <v>15</v>
      </c>
      <c r="H66" s="54">
        <f t="shared" si="2"/>
        <v>1050</v>
      </c>
      <c r="I66" s="52"/>
      <c r="J66" s="52"/>
      <c r="K66" s="52">
        <v>10</v>
      </c>
      <c r="L66" s="54">
        <f t="shared" si="4"/>
        <v>700</v>
      </c>
      <c r="M66" s="213"/>
      <c r="N66" s="213"/>
      <c r="O66" s="209"/>
    </row>
    <row r="67" spans="1:15" x14ac:dyDescent="0.25">
      <c r="A67" s="174">
        <v>56</v>
      </c>
      <c r="B67" s="210" t="s">
        <v>452</v>
      </c>
      <c r="C67" s="54">
        <f t="shared" si="0"/>
        <v>35</v>
      </c>
      <c r="D67" s="211">
        <v>10</v>
      </c>
      <c r="E67" s="211" t="s">
        <v>484</v>
      </c>
      <c r="F67" s="212">
        <v>350</v>
      </c>
      <c r="G67" s="52">
        <f t="shared" si="1"/>
        <v>5</v>
      </c>
      <c r="H67" s="54">
        <f t="shared" si="2"/>
        <v>175</v>
      </c>
      <c r="I67" s="52"/>
      <c r="J67" s="52"/>
      <c r="K67" s="52">
        <f t="shared" si="3"/>
        <v>5</v>
      </c>
      <c r="L67" s="54">
        <f t="shared" si="4"/>
        <v>175</v>
      </c>
      <c r="M67" s="213"/>
      <c r="N67" s="213"/>
      <c r="O67" s="209"/>
    </row>
    <row r="68" spans="1:15" x14ac:dyDescent="0.25">
      <c r="A68" s="174">
        <v>57</v>
      </c>
      <c r="B68" s="210" t="s">
        <v>453</v>
      </c>
      <c r="C68" s="54">
        <f t="shared" si="0"/>
        <v>210</v>
      </c>
      <c r="D68" s="211">
        <v>15</v>
      </c>
      <c r="E68" s="211" t="s">
        <v>80</v>
      </c>
      <c r="F68" s="212">
        <v>3150</v>
      </c>
      <c r="G68" s="52">
        <v>10</v>
      </c>
      <c r="H68" s="54">
        <f t="shared" si="2"/>
        <v>2100</v>
      </c>
      <c r="I68" s="52"/>
      <c r="J68" s="52"/>
      <c r="K68" s="52">
        <v>5</v>
      </c>
      <c r="L68" s="54">
        <f t="shared" si="4"/>
        <v>1050</v>
      </c>
      <c r="M68" s="213"/>
      <c r="N68" s="213"/>
      <c r="O68" s="209"/>
    </row>
    <row r="69" spans="1:15" x14ac:dyDescent="0.25">
      <c r="A69" s="174">
        <v>58</v>
      </c>
      <c r="B69" s="210" t="s">
        <v>454</v>
      </c>
      <c r="C69" s="54">
        <f t="shared" si="0"/>
        <v>35</v>
      </c>
      <c r="D69" s="211">
        <v>15</v>
      </c>
      <c r="E69" s="211" t="s">
        <v>484</v>
      </c>
      <c r="F69" s="212">
        <v>525</v>
      </c>
      <c r="G69" s="52">
        <v>10</v>
      </c>
      <c r="H69" s="54">
        <f t="shared" ref="H69" si="9">G69*C69</f>
        <v>350</v>
      </c>
      <c r="I69" s="52"/>
      <c r="J69" s="52"/>
      <c r="K69" s="52">
        <v>5</v>
      </c>
      <c r="L69" s="54">
        <f t="shared" ref="L69" si="10">K69*C69</f>
        <v>175</v>
      </c>
      <c r="M69" s="213"/>
      <c r="N69" s="213"/>
      <c r="O69" s="209"/>
    </row>
    <row r="70" spans="1:15" x14ac:dyDescent="0.25">
      <c r="A70" s="174">
        <v>59</v>
      </c>
      <c r="B70" s="210" t="s">
        <v>455</v>
      </c>
      <c r="C70" s="54">
        <f t="shared" si="0"/>
        <v>150</v>
      </c>
      <c r="D70" s="211">
        <v>25</v>
      </c>
      <c r="E70" s="211" t="s">
        <v>482</v>
      </c>
      <c r="F70" s="212">
        <v>3750</v>
      </c>
      <c r="G70" s="52">
        <v>10</v>
      </c>
      <c r="H70" s="54">
        <f t="shared" si="2"/>
        <v>1500</v>
      </c>
      <c r="I70" s="52"/>
      <c r="J70" s="52"/>
      <c r="K70" s="52">
        <v>15</v>
      </c>
      <c r="L70" s="54">
        <f t="shared" si="4"/>
        <v>2250</v>
      </c>
      <c r="M70" s="213"/>
      <c r="N70" s="213"/>
      <c r="O70" s="209"/>
    </row>
    <row r="71" spans="1:15" x14ac:dyDescent="0.25">
      <c r="A71" s="174">
        <v>60</v>
      </c>
      <c r="B71" s="210" t="s">
        <v>456</v>
      </c>
      <c r="C71" s="54">
        <f t="shared" si="0"/>
        <v>85</v>
      </c>
      <c r="D71" s="211">
        <v>3</v>
      </c>
      <c r="E71" s="211" t="s">
        <v>80</v>
      </c>
      <c r="F71" s="212">
        <v>255</v>
      </c>
      <c r="G71" s="52">
        <v>3</v>
      </c>
      <c r="H71" s="54">
        <f t="shared" si="2"/>
        <v>255</v>
      </c>
      <c r="I71" s="52"/>
      <c r="J71" s="52"/>
      <c r="K71" s="52"/>
      <c r="L71" s="54">
        <f t="shared" si="4"/>
        <v>0</v>
      </c>
      <c r="M71" s="213"/>
      <c r="N71" s="213"/>
      <c r="O71" s="209"/>
    </row>
    <row r="72" spans="1:15" x14ac:dyDescent="0.25">
      <c r="A72" s="174">
        <v>61</v>
      </c>
      <c r="B72" s="210" t="s">
        <v>457</v>
      </c>
      <c r="C72" s="54">
        <f t="shared" si="0"/>
        <v>35</v>
      </c>
      <c r="D72" s="211">
        <v>10</v>
      </c>
      <c r="E72" s="211" t="s">
        <v>80</v>
      </c>
      <c r="F72" s="212">
        <v>350</v>
      </c>
      <c r="G72" s="52">
        <f t="shared" si="1"/>
        <v>5</v>
      </c>
      <c r="H72" s="54">
        <f t="shared" si="2"/>
        <v>175</v>
      </c>
      <c r="I72" s="52"/>
      <c r="J72" s="52"/>
      <c r="K72" s="52">
        <f t="shared" si="3"/>
        <v>5</v>
      </c>
      <c r="L72" s="54">
        <f t="shared" si="4"/>
        <v>175</v>
      </c>
      <c r="M72" s="213"/>
      <c r="N72" s="213"/>
      <c r="O72" s="209"/>
    </row>
    <row r="73" spans="1:15" x14ac:dyDescent="0.25">
      <c r="A73" s="174">
        <v>62</v>
      </c>
      <c r="B73" s="210" t="s">
        <v>458</v>
      </c>
      <c r="C73" s="54">
        <f t="shared" si="0"/>
        <v>250</v>
      </c>
      <c r="D73" s="211">
        <v>2</v>
      </c>
      <c r="E73" s="211" t="s">
        <v>487</v>
      </c>
      <c r="F73" s="212">
        <v>500</v>
      </c>
      <c r="G73" s="52">
        <f t="shared" si="1"/>
        <v>1</v>
      </c>
      <c r="H73" s="54">
        <f t="shared" si="2"/>
        <v>250</v>
      </c>
      <c r="I73" s="52"/>
      <c r="J73" s="52"/>
      <c r="K73" s="52">
        <f t="shared" si="3"/>
        <v>1</v>
      </c>
      <c r="L73" s="54">
        <f t="shared" si="4"/>
        <v>250</v>
      </c>
      <c r="M73" s="213"/>
      <c r="N73" s="213"/>
      <c r="O73" s="209"/>
    </row>
    <row r="74" spans="1:15" x14ac:dyDescent="0.25">
      <c r="A74" s="174">
        <v>63</v>
      </c>
      <c r="B74" s="210" t="s">
        <v>459</v>
      </c>
      <c r="C74" s="54">
        <f t="shared" si="0"/>
        <v>250</v>
      </c>
      <c r="D74" s="211">
        <v>60</v>
      </c>
      <c r="E74" s="211" t="s">
        <v>484</v>
      </c>
      <c r="F74" s="212">
        <v>15000</v>
      </c>
      <c r="G74" s="52">
        <f t="shared" si="1"/>
        <v>30</v>
      </c>
      <c r="H74" s="54">
        <f t="shared" si="2"/>
        <v>7500</v>
      </c>
      <c r="I74" s="52"/>
      <c r="J74" s="52"/>
      <c r="K74" s="52">
        <f t="shared" si="3"/>
        <v>30</v>
      </c>
      <c r="L74" s="54">
        <f t="shared" si="4"/>
        <v>7500</v>
      </c>
      <c r="M74" s="213"/>
      <c r="N74" s="213"/>
      <c r="O74" s="209"/>
    </row>
    <row r="75" spans="1:15" x14ac:dyDescent="0.25">
      <c r="A75" s="174">
        <v>64</v>
      </c>
      <c r="B75" s="210" t="s">
        <v>460</v>
      </c>
      <c r="C75" s="54">
        <f t="shared" si="0"/>
        <v>50</v>
      </c>
      <c r="D75" s="211">
        <v>2</v>
      </c>
      <c r="E75" s="211" t="s">
        <v>80</v>
      </c>
      <c r="F75" s="212">
        <v>100</v>
      </c>
      <c r="G75" s="52">
        <f t="shared" si="1"/>
        <v>1</v>
      </c>
      <c r="H75" s="54">
        <f t="shared" si="2"/>
        <v>50</v>
      </c>
      <c r="I75" s="52"/>
      <c r="J75" s="52"/>
      <c r="K75" s="52">
        <f t="shared" si="3"/>
        <v>1</v>
      </c>
      <c r="L75" s="54">
        <f t="shared" si="4"/>
        <v>50</v>
      </c>
      <c r="M75" s="213"/>
      <c r="N75" s="213"/>
      <c r="O75" s="209"/>
    </row>
    <row r="76" spans="1:15" x14ac:dyDescent="0.25">
      <c r="A76" s="174">
        <v>65</v>
      </c>
      <c r="B76" s="210" t="s">
        <v>461</v>
      </c>
      <c r="C76" s="54">
        <f t="shared" si="0"/>
        <v>3800</v>
      </c>
      <c r="D76" s="211">
        <v>12</v>
      </c>
      <c r="E76" s="211" t="s">
        <v>80</v>
      </c>
      <c r="F76" s="212">
        <v>45600</v>
      </c>
      <c r="G76" s="52">
        <f t="shared" si="1"/>
        <v>6</v>
      </c>
      <c r="H76" s="54">
        <f t="shared" si="2"/>
        <v>22800</v>
      </c>
      <c r="I76" s="52"/>
      <c r="J76" s="52"/>
      <c r="K76" s="52">
        <f t="shared" si="3"/>
        <v>6</v>
      </c>
      <c r="L76" s="54">
        <f t="shared" si="4"/>
        <v>22800</v>
      </c>
      <c r="M76" s="213"/>
      <c r="N76" s="213"/>
      <c r="O76" s="209"/>
    </row>
    <row r="77" spans="1:15" x14ac:dyDescent="0.25">
      <c r="A77" s="174">
        <v>66</v>
      </c>
      <c r="B77" s="210" t="s">
        <v>462</v>
      </c>
      <c r="C77" s="54">
        <f t="shared" ref="C77:C94" si="11">F77/D77</f>
        <v>400</v>
      </c>
      <c r="D77" s="211">
        <v>15</v>
      </c>
      <c r="E77" s="211" t="s">
        <v>80</v>
      </c>
      <c r="F77" s="212">
        <v>6000</v>
      </c>
      <c r="G77" s="52">
        <v>10</v>
      </c>
      <c r="H77" s="54">
        <f t="shared" ref="H77" si="12">G77*C77</f>
        <v>4000</v>
      </c>
      <c r="I77" s="52"/>
      <c r="J77" s="52"/>
      <c r="K77" s="52">
        <v>5</v>
      </c>
      <c r="L77" s="54">
        <f t="shared" ref="L77:L94" si="13">K77*C77</f>
        <v>2000</v>
      </c>
      <c r="M77" s="213"/>
      <c r="N77" s="213"/>
      <c r="O77" s="209"/>
    </row>
    <row r="78" spans="1:15" x14ac:dyDescent="0.25">
      <c r="A78" s="174">
        <v>67</v>
      </c>
      <c r="B78" s="210" t="s">
        <v>463</v>
      </c>
      <c r="C78" s="54">
        <f t="shared" si="11"/>
        <v>20</v>
      </c>
      <c r="D78" s="211">
        <v>13</v>
      </c>
      <c r="E78" s="211" t="s">
        <v>80</v>
      </c>
      <c r="F78" s="212">
        <v>260</v>
      </c>
      <c r="G78" s="52">
        <v>8</v>
      </c>
      <c r="H78" s="54">
        <f t="shared" ref="H78:H94" si="14">G78*C78</f>
        <v>160</v>
      </c>
      <c r="I78" s="52"/>
      <c r="J78" s="52"/>
      <c r="K78" s="52">
        <v>5</v>
      </c>
      <c r="L78" s="54">
        <f t="shared" si="13"/>
        <v>100</v>
      </c>
      <c r="M78" s="213"/>
      <c r="N78" s="213"/>
      <c r="O78" s="209"/>
    </row>
    <row r="79" spans="1:15" x14ac:dyDescent="0.25">
      <c r="A79" s="174">
        <v>68</v>
      </c>
      <c r="B79" s="210" t="s">
        <v>464</v>
      </c>
      <c r="C79" s="54">
        <f t="shared" si="11"/>
        <v>210</v>
      </c>
      <c r="D79" s="211">
        <v>2</v>
      </c>
      <c r="E79" s="211" t="s">
        <v>80</v>
      </c>
      <c r="F79" s="212">
        <v>420</v>
      </c>
      <c r="G79" s="52">
        <f t="shared" ref="G79:G93" si="15">D79/2</f>
        <v>1</v>
      </c>
      <c r="H79" s="54">
        <f t="shared" si="14"/>
        <v>210</v>
      </c>
      <c r="I79" s="52"/>
      <c r="J79" s="52"/>
      <c r="K79" s="52">
        <f t="shared" ref="K79:K93" si="16">D79/2</f>
        <v>1</v>
      </c>
      <c r="L79" s="54">
        <f t="shared" si="13"/>
        <v>210</v>
      </c>
      <c r="M79" s="213"/>
      <c r="N79" s="213"/>
      <c r="O79" s="209"/>
    </row>
    <row r="80" spans="1:15" x14ac:dyDescent="0.25">
      <c r="A80" s="174">
        <v>69</v>
      </c>
      <c r="B80" s="210" t="s">
        <v>465</v>
      </c>
      <c r="C80" s="54">
        <f t="shared" si="11"/>
        <v>195</v>
      </c>
      <c r="D80" s="211">
        <v>2</v>
      </c>
      <c r="E80" s="211" t="s">
        <v>80</v>
      </c>
      <c r="F80" s="212">
        <v>390</v>
      </c>
      <c r="G80" s="52">
        <f t="shared" si="15"/>
        <v>1</v>
      </c>
      <c r="H80" s="54">
        <f t="shared" si="14"/>
        <v>195</v>
      </c>
      <c r="I80" s="52"/>
      <c r="J80" s="52"/>
      <c r="K80" s="52">
        <f t="shared" si="16"/>
        <v>1</v>
      </c>
      <c r="L80" s="54">
        <f t="shared" si="13"/>
        <v>195</v>
      </c>
      <c r="M80" s="213"/>
      <c r="N80" s="213"/>
      <c r="O80" s="209"/>
    </row>
    <row r="81" spans="1:15" x14ac:dyDescent="0.25">
      <c r="A81" s="174">
        <v>70</v>
      </c>
      <c r="B81" s="210" t="s">
        <v>466</v>
      </c>
      <c r="C81" s="54">
        <f t="shared" si="11"/>
        <v>350</v>
      </c>
      <c r="D81" s="211">
        <v>40</v>
      </c>
      <c r="E81" s="211" t="s">
        <v>84</v>
      </c>
      <c r="F81" s="212">
        <v>14000</v>
      </c>
      <c r="G81" s="52">
        <f t="shared" si="15"/>
        <v>20</v>
      </c>
      <c r="H81" s="54">
        <f t="shared" si="14"/>
        <v>7000</v>
      </c>
      <c r="I81" s="52"/>
      <c r="J81" s="52"/>
      <c r="K81" s="52">
        <f t="shared" si="16"/>
        <v>20</v>
      </c>
      <c r="L81" s="54">
        <f t="shared" si="13"/>
        <v>7000</v>
      </c>
      <c r="M81" s="213"/>
      <c r="N81" s="213"/>
      <c r="O81" s="209"/>
    </row>
    <row r="82" spans="1:15" x14ac:dyDescent="0.25">
      <c r="A82" s="174">
        <v>71</v>
      </c>
      <c r="B82" s="210" t="s">
        <v>467</v>
      </c>
      <c r="C82" s="54">
        <f t="shared" si="11"/>
        <v>325</v>
      </c>
      <c r="D82" s="211">
        <v>40</v>
      </c>
      <c r="E82" s="211" t="s">
        <v>84</v>
      </c>
      <c r="F82" s="212">
        <v>13000</v>
      </c>
      <c r="G82" s="52">
        <f t="shared" si="15"/>
        <v>20</v>
      </c>
      <c r="H82" s="54">
        <f t="shared" si="14"/>
        <v>6500</v>
      </c>
      <c r="I82" s="52"/>
      <c r="J82" s="52"/>
      <c r="K82" s="52">
        <f t="shared" si="16"/>
        <v>20</v>
      </c>
      <c r="L82" s="54">
        <f t="shared" si="13"/>
        <v>6500</v>
      </c>
      <c r="M82" s="213"/>
      <c r="N82" s="213"/>
      <c r="O82" s="209"/>
    </row>
    <row r="83" spans="1:15" x14ac:dyDescent="0.25">
      <c r="A83" s="174">
        <v>72</v>
      </c>
      <c r="B83" s="210" t="s">
        <v>468</v>
      </c>
      <c r="C83" s="54">
        <f t="shared" si="11"/>
        <v>190</v>
      </c>
      <c r="D83" s="211">
        <v>13</v>
      </c>
      <c r="E83" s="211" t="s">
        <v>80</v>
      </c>
      <c r="F83" s="212">
        <v>2470</v>
      </c>
      <c r="G83" s="52">
        <v>8</v>
      </c>
      <c r="H83" s="54">
        <f t="shared" si="14"/>
        <v>1520</v>
      </c>
      <c r="I83" s="52"/>
      <c r="J83" s="52"/>
      <c r="K83" s="52">
        <v>5</v>
      </c>
      <c r="L83" s="54">
        <f t="shared" si="13"/>
        <v>950</v>
      </c>
      <c r="M83" s="213"/>
      <c r="N83" s="213"/>
      <c r="O83" s="209"/>
    </row>
    <row r="84" spans="1:15" x14ac:dyDescent="0.25">
      <c r="A84" s="174">
        <v>73</v>
      </c>
      <c r="B84" s="210" t="s">
        <v>469</v>
      </c>
      <c r="C84" s="54">
        <f t="shared" si="11"/>
        <v>550</v>
      </c>
      <c r="D84" s="211">
        <v>4</v>
      </c>
      <c r="E84" s="211" t="s">
        <v>80</v>
      </c>
      <c r="F84" s="212">
        <v>2200</v>
      </c>
      <c r="G84" s="52">
        <f t="shared" si="15"/>
        <v>2</v>
      </c>
      <c r="H84" s="54">
        <f t="shared" si="14"/>
        <v>1100</v>
      </c>
      <c r="I84" s="52"/>
      <c r="J84" s="52"/>
      <c r="K84" s="52">
        <f t="shared" si="16"/>
        <v>2</v>
      </c>
      <c r="L84" s="54">
        <f t="shared" si="13"/>
        <v>1100</v>
      </c>
      <c r="M84" s="213"/>
      <c r="N84" s="213"/>
      <c r="O84" s="209"/>
    </row>
    <row r="85" spans="1:15" x14ac:dyDescent="0.25">
      <c r="A85" s="174">
        <v>74</v>
      </c>
      <c r="B85" s="210" t="s">
        <v>470</v>
      </c>
      <c r="C85" s="54">
        <f t="shared" si="11"/>
        <v>35</v>
      </c>
      <c r="D85" s="211">
        <v>50</v>
      </c>
      <c r="E85" s="211" t="s">
        <v>80</v>
      </c>
      <c r="F85" s="212">
        <v>1750</v>
      </c>
      <c r="G85" s="52">
        <f t="shared" si="15"/>
        <v>25</v>
      </c>
      <c r="H85" s="54">
        <f t="shared" si="14"/>
        <v>875</v>
      </c>
      <c r="I85" s="52"/>
      <c r="J85" s="52"/>
      <c r="K85" s="52">
        <f t="shared" si="16"/>
        <v>25</v>
      </c>
      <c r="L85" s="54">
        <f t="shared" si="13"/>
        <v>875</v>
      </c>
      <c r="M85" s="213"/>
      <c r="N85" s="213"/>
      <c r="O85" s="209"/>
    </row>
    <row r="86" spans="1:15" x14ac:dyDescent="0.25">
      <c r="A86" s="174">
        <v>75</v>
      </c>
      <c r="B86" s="210" t="s">
        <v>471</v>
      </c>
      <c r="C86" s="54">
        <f t="shared" si="11"/>
        <v>600</v>
      </c>
      <c r="D86" s="211">
        <v>17</v>
      </c>
      <c r="E86" s="211" t="s">
        <v>80</v>
      </c>
      <c r="F86" s="212">
        <v>10200</v>
      </c>
      <c r="G86" s="52">
        <v>17</v>
      </c>
      <c r="H86" s="54">
        <f t="shared" si="14"/>
        <v>10200</v>
      </c>
      <c r="I86" s="52"/>
      <c r="J86" s="52"/>
      <c r="K86" s="52"/>
      <c r="L86" s="54">
        <f t="shared" si="13"/>
        <v>0</v>
      </c>
      <c r="M86" s="213"/>
      <c r="N86" s="213"/>
      <c r="O86" s="209"/>
    </row>
    <row r="87" spans="1:15" x14ac:dyDescent="0.25">
      <c r="A87" s="174">
        <v>76</v>
      </c>
      <c r="B87" s="210" t="s">
        <v>472</v>
      </c>
      <c r="C87" s="54">
        <f t="shared" si="11"/>
        <v>550</v>
      </c>
      <c r="D87" s="211">
        <v>99</v>
      </c>
      <c r="E87" s="211" t="s">
        <v>80</v>
      </c>
      <c r="F87" s="212">
        <v>54450</v>
      </c>
      <c r="G87" s="52">
        <v>50</v>
      </c>
      <c r="H87" s="54">
        <f t="shared" si="14"/>
        <v>27500</v>
      </c>
      <c r="I87" s="52"/>
      <c r="J87" s="52"/>
      <c r="K87" s="52">
        <v>49</v>
      </c>
      <c r="L87" s="54">
        <f t="shared" si="13"/>
        <v>26950</v>
      </c>
      <c r="M87" s="213"/>
      <c r="N87" s="213"/>
      <c r="O87" s="209"/>
    </row>
    <row r="88" spans="1:15" x14ac:dyDescent="0.25">
      <c r="A88" s="174">
        <v>77</v>
      </c>
      <c r="B88" s="210" t="s">
        <v>473</v>
      </c>
      <c r="C88" s="54">
        <f t="shared" si="11"/>
        <v>50</v>
      </c>
      <c r="D88" s="211">
        <v>8</v>
      </c>
      <c r="E88" s="211" t="s">
        <v>80</v>
      </c>
      <c r="F88" s="212">
        <v>400</v>
      </c>
      <c r="G88" s="52">
        <f t="shared" si="15"/>
        <v>4</v>
      </c>
      <c r="H88" s="54">
        <f t="shared" si="14"/>
        <v>200</v>
      </c>
      <c r="I88" s="52"/>
      <c r="J88" s="52"/>
      <c r="K88" s="52">
        <f t="shared" si="16"/>
        <v>4</v>
      </c>
      <c r="L88" s="54">
        <f t="shared" si="13"/>
        <v>200</v>
      </c>
      <c r="M88" s="213"/>
      <c r="N88" s="213"/>
      <c r="O88" s="209"/>
    </row>
    <row r="89" spans="1:15" x14ac:dyDescent="0.25">
      <c r="A89" s="174">
        <v>78</v>
      </c>
      <c r="B89" s="210" t="s">
        <v>474</v>
      </c>
      <c r="C89" s="54">
        <f t="shared" si="11"/>
        <v>210</v>
      </c>
      <c r="D89" s="211">
        <v>6</v>
      </c>
      <c r="E89" s="211" t="s">
        <v>80</v>
      </c>
      <c r="F89" s="212">
        <v>1260</v>
      </c>
      <c r="G89" s="52">
        <f t="shared" si="15"/>
        <v>3</v>
      </c>
      <c r="H89" s="54">
        <f t="shared" si="14"/>
        <v>630</v>
      </c>
      <c r="I89" s="52"/>
      <c r="J89" s="52"/>
      <c r="K89" s="52">
        <f t="shared" si="16"/>
        <v>3</v>
      </c>
      <c r="L89" s="54">
        <f t="shared" si="13"/>
        <v>630</v>
      </c>
      <c r="M89" s="213"/>
      <c r="N89" s="213"/>
      <c r="O89" s="209"/>
    </row>
    <row r="90" spans="1:15" x14ac:dyDescent="0.25">
      <c r="A90" s="174">
        <v>79</v>
      </c>
      <c r="B90" s="210" t="s">
        <v>475</v>
      </c>
      <c r="C90" s="54">
        <f t="shared" si="11"/>
        <v>50</v>
      </c>
      <c r="D90" s="211">
        <v>100</v>
      </c>
      <c r="E90" s="211" t="s">
        <v>80</v>
      </c>
      <c r="F90" s="212">
        <v>5000</v>
      </c>
      <c r="G90" s="52">
        <f t="shared" si="15"/>
        <v>50</v>
      </c>
      <c r="H90" s="54">
        <f t="shared" si="14"/>
        <v>2500</v>
      </c>
      <c r="I90" s="52"/>
      <c r="J90" s="52"/>
      <c r="K90" s="52">
        <f t="shared" si="16"/>
        <v>50</v>
      </c>
      <c r="L90" s="54">
        <f t="shared" si="13"/>
        <v>2500</v>
      </c>
      <c r="M90" s="213"/>
      <c r="N90" s="213"/>
      <c r="O90" s="209"/>
    </row>
    <row r="91" spans="1:15" x14ac:dyDescent="0.25">
      <c r="A91" s="174">
        <v>80</v>
      </c>
      <c r="B91" s="210" t="s">
        <v>476</v>
      </c>
      <c r="C91" s="54">
        <f t="shared" si="11"/>
        <v>1500</v>
      </c>
      <c r="D91" s="211">
        <v>3</v>
      </c>
      <c r="E91" s="211" t="s">
        <v>80</v>
      </c>
      <c r="F91" s="212">
        <v>4500</v>
      </c>
      <c r="G91" s="52">
        <v>3</v>
      </c>
      <c r="H91" s="54">
        <f t="shared" si="14"/>
        <v>4500</v>
      </c>
      <c r="I91" s="52"/>
      <c r="J91" s="52"/>
      <c r="K91" s="52"/>
      <c r="L91" s="54">
        <f t="shared" si="13"/>
        <v>0</v>
      </c>
      <c r="M91" s="213"/>
      <c r="N91" s="213"/>
      <c r="O91" s="209"/>
    </row>
    <row r="92" spans="1:15" x14ac:dyDescent="0.25">
      <c r="A92" s="174">
        <v>81</v>
      </c>
      <c r="B92" s="210" t="s">
        <v>477</v>
      </c>
      <c r="C92" s="54">
        <f t="shared" si="11"/>
        <v>687</v>
      </c>
      <c r="D92" s="211">
        <v>4</v>
      </c>
      <c r="E92" s="211" t="s">
        <v>80</v>
      </c>
      <c r="F92" s="212">
        <v>2748</v>
      </c>
      <c r="G92" s="52">
        <f t="shared" si="15"/>
        <v>2</v>
      </c>
      <c r="H92" s="54">
        <f t="shared" si="14"/>
        <v>1374</v>
      </c>
      <c r="I92" s="52"/>
      <c r="J92" s="52"/>
      <c r="K92" s="52">
        <f t="shared" si="16"/>
        <v>2</v>
      </c>
      <c r="L92" s="54">
        <f t="shared" si="13"/>
        <v>1374</v>
      </c>
      <c r="M92" s="213"/>
      <c r="N92" s="213"/>
      <c r="O92" s="209"/>
    </row>
    <row r="93" spans="1:15" x14ac:dyDescent="0.25">
      <c r="A93" s="174">
        <v>82</v>
      </c>
      <c r="B93" s="210" t="s">
        <v>478</v>
      </c>
      <c r="C93" s="54">
        <f t="shared" si="11"/>
        <v>101</v>
      </c>
      <c r="D93" s="211">
        <v>78</v>
      </c>
      <c r="E93" s="211" t="s">
        <v>80</v>
      </c>
      <c r="F93" s="212">
        <v>7878</v>
      </c>
      <c r="G93" s="52">
        <f t="shared" si="15"/>
        <v>39</v>
      </c>
      <c r="H93" s="54">
        <f t="shared" si="14"/>
        <v>3939</v>
      </c>
      <c r="I93" s="52"/>
      <c r="J93" s="52"/>
      <c r="K93" s="52">
        <f t="shared" si="16"/>
        <v>39</v>
      </c>
      <c r="L93" s="54">
        <f t="shared" si="13"/>
        <v>3939</v>
      </c>
      <c r="M93" s="213"/>
      <c r="N93" s="213"/>
      <c r="O93" s="209"/>
    </row>
    <row r="94" spans="1:15" x14ac:dyDescent="0.25">
      <c r="A94" s="174">
        <v>83</v>
      </c>
      <c r="B94" s="210" t="s">
        <v>479</v>
      </c>
      <c r="C94" s="54">
        <f t="shared" si="11"/>
        <v>250</v>
      </c>
      <c r="D94" s="211">
        <v>301</v>
      </c>
      <c r="E94" s="211" t="s">
        <v>488</v>
      </c>
      <c r="F94" s="212">
        <v>75250</v>
      </c>
      <c r="G94" s="52">
        <v>151</v>
      </c>
      <c r="H94" s="54">
        <f t="shared" si="14"/>
        <v>37750</v>
      </c>
      <c r="I94" s="52"/>
      <c r="J94" s="52"/>
      <c r="K94" s="52">
        <v>150</v>
      </c>
      <c r="L94" s="54">
        <f t="shared" si="13"/>
        <v>37500</v>
      </c>
      <c r="M94" s="213"/>
      <c r="N94" s="213"/>
      <c r="O94" s="209"/>
    </row>
    <row r="95" spans="1:15" x14ac:dyDescent="0.25">
      <c r="A95" s="18" t="s">
        <v>19</v>
      </c>
      <c r="B95" s="4"/>
      <c r="C95" s="4"/>
      <c r="D95" s="4"/>
      <c r="E95" s="4"/>
      <c r="F95" s="180">
        <f>SUM(F12:F94)</f>
        <v>650500</v>
      </c>
      <c r="G95" s="4"/>
      <c r="H95" s="180">
        <f>SUM(H12:H94)</f>
        <v>367750</v>
      </c>
      <c r="I95" s="4"/>
      <c r="J95" s="4"/>
      <c r="K95" s="4"/>
      <c r="L95" s="180">
        <f>SUM(L12:L94)</f>
        <v>282750</v>
      </c>
      <c r="M95" s="4"/>
      <c r="N95" s="4"/>
    </row>
    <row r="96" spans="1:15" s="8" customForma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</row>
    <row r="97" spans="1:13" s="8" customFormat="1" x14ac:dyDescent="0.25">
      <c r="A97" s="20" t="s">
        <v>27</v>
      </c>
      <c r="B97" s="6"/>
      <c r="C97" s="6"/>
      <c r="D97" s="6"/>
      <c r="E97" s="6"/>
      <c r="F97" s="6"/>
      <c r="G97" s="6"/>
      <c r="H97" s="7"/>
      <c r="I97" s="7"/>
      <c r="J97" s="7"/>
      <c r="K97" s="7"/>
      <c r="L97" s="7"/>
    </row>
    <row r="98" spans="1:13" s="8" customFormat="1" ht="14.45" customHeight="1" x14ac:dyDescent="0.25">
      <c r="B98" s="7"/>
      <c r="C98" s="7"/>
      <c r="D98" s="7"/>
      <c r="E98" s="7"/>
      <c r="F98" s="7"/>
      <c r="G98" s="7"/>
      <c r="H98" s="15"/>
      <c r="I98" s="7"/>
      <c r="K98"/>
      <c r="L98"/>
      <c r="M98"/>
    </row>
    <row r="99" spans="1:13" s="8" customFormat="1" ht="14.45" customHeight="1" x14ac:dyDescent="0.25">
      <c r="B99" s="7"/>
      <c r="C99" s="7"/>
      <c r="D99" s="7"/>
      <c r="E99" s="7"/>
      <c r="F99" s="7"/>
      <c r="G99" s="7"/>
      <c r="H99" s="15"/>
      <c r="I99" s="7"/>
      <c r="K99"/>
      <c r="L99"/>
      <c r="M99"/>
    </row>
    <row r="100" spans="1:13" s="8" customFormat="1" ht="14.45" customHeight="1" x14ac:dyDescent="0.25">
      <c r="A100" s="276" t="s">
        <v>480</v>
      </c>
      <c r="B100" s="276"/>
      <c r="C100" s="276"/>
      <c r="D100" s="7"/>
      <c r="E100" s="7"/>
      <c r="F100" s="7"/>
      <c r="G100" s="7"/>
      <c r="H100" s="15"/>
      <c r="I100" s="7"/>
      <c r="K100"/>
      <c r="L100"/>
      <c r="M100"/>
    </row>
    <row r="101" spans="1:13" s="8" customFormat="1" x14ac:dyDescent="0.25">
      <c r="A101" s="281" t="s">
        <v>836</v>
      </c>
      <c r="B101" s="281"/>
      <c r="C101" s="281"/>
      <c r="D101" s="7"/>
      <c r="H101" s="7"/>
      <c r="K101"/>
      <c r="L101"/>
      <c r="M101"/>
    </row>
    <row r="102" spans="1:13" s="8" customFormat="1" x14ac:dyDescent="0.25">
      <c r="B102" s="7"/>
      <c r="C102" s="7"/>
      <c r="D102" s="7"/>
      <c r="H102" s="7"/>
      <c r="K102"/>
      <c r="L102"/>
      <c r="M102"/>
    </row>
    <row r="103" spans="1:13" s="8" customFormat="1" x14ac:dyDescent="0.25"/>
  </sheetData>
  <sheetProtection password="C1B6" sheet="1" objects="1" scenarios="1"/>
  <mergeCells count="22">
    <mergeCell ref="A100:C100"/>
    <mergeCell ref="A101:C101"/>
    <mergeCell ref="A8:E8"/>
    <mergeCell ref="G8:H8"/>
    <mergeCell ref="I8:J8"/>
    <mergeCell ref="K8:N8"/>
    <mergeCell ref="A9:A11"/>
    <mergeCell ref="B9:B11"/>
    <mergeCell ref="C9:C11"/>
    <mergeCell ref="D9:E10"/>
    <mergeCell ref="F9:F11"/>
    <mergeCell ref="G9:N9"/>
    <mergeCell ref="G10:H10"/>
    <mergeCell ref="I10:J10"/>
    <mergeCell ref="K10:L10"/>
    <mergeCell ref="M10:N10"/>
    <mergeCell ref="K7:N7"/>
    <mergeCell ref="G3:H3"/>
    <mergeCell ref="G4:H4"/>
    <mergeCell ref="A6:D6"/>
    <mergeCell ref="A7:E7"/>
    <mergeCell ref="F7:J7"/>
  </mergeCells>
  <pageMargins left="0.62992125984251968" right="0.23622047244094491" top="0" bottom="0" header="0.31496062992125984" footer="0.31496062992125984"/>
  <pageSetup paperSize="10000" scale="88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view="pageBreakPreview" zoomScaleNormal="100" zoomScaleSheetLayoutView="100" workbookViewId="0">
      <selection activeCell="B13" sqref="B13"/>
    </sheetView>
  </sheetViews>
  <sheetFormatPr defaultRowHeight="15" x14ac:dyDescent="0.25"/>
  <cols>
    <col min="1" max="1" width="43" customWidth="1"/>
    <col min="2" max="2" width="44.85546875" customWidth="1"/>
    <col min="3" max="3" width="24.42578125" customWidth="1"/>
  </cols>
  <sheetData>
    <row r="1" spans="1:3" ht="14.45" x14ac:dyDescent="0.35">
      <c r="A1" s="9" t="s">
        <v>21</v>
      </c>
    </row>
    <row r="2" spans="1:3" x14ac:dyDescent="0.25">
      <c r="A2" s="298" t="s">
        <v>20</v>
      </c>
      <c r="B2" s="298"/>
      <c r="C2" s="298"/>
    </row>
    <row r="3" spans="1:3" x14ac:dyDescent="0.25">
      <c r="A3" s="298"/>
      <c r="B3" s="298"/>
      <c r="C3" s="298"/>
    </row>
    <row r="4" spans="1:3" ht="14.45" x14ac:dyDescent="0.35">
      <c r="A4" s="10" t="s">
        <v>22</v>
      </c>
      <c r="B4" s="10" t="s">
        <v>23</v>
      </c>
      <c r="C4" s="11" t="s">
        <v>11</v>
      </c>
    </row>
    <row r="5" spans="1:3" ht="15" customHeight="1" x14ac:dyDescent="0.35">
      <c r="A5" s="4" t="s">
        <v>846</v>
      </c>
      <c r="B5" s="4" t="s">
        <v>860</v>
      </c>
      <c r="C5" s="46">
        <v>1151900</v>
      </c>
    </row>
    <row r="6" spans="1:3" ht="15" customHeight="1" x14ac:dyDescent="0.35">
      <c r="A6" s="4" t="s">
        <v>849</v>
      </c>
      <c r="B6" s="4" t="s">
        <v>861</v>
      </c>
      <c r="C6" s="46">
        <v>650500</v>
      </c>
    </row>
    <row r="7" spans="1:3" ht="15" customHeight="1" x14ac:dyDescent="0.35">
      <c r="A7" s="4" t="s">
        <v>847</v>
      </c>
      <c r="B7" s="4" t="s">
        <v>862</v>
      </c>
      <c r="C7" s="46">
        <v>329607</v>
      </c>
    </row>
    <row r="8" spans="1:3" ht="15" customHeight="1" x14ac:dyDescent="0.35">
      <c r="A8" s="4" t="s">
        <v>848</v>
      </c>
      <c r="B8" s="4" t="s">
        <v>863</v>
      </c>
      <c r="C8" s="46">
        <v>135622</v>
      </c>
    </row>
    <row r="9" spans="1:3" ht="15" customHeight="1" x14ac:dyDescent="0.35">
      <c r="A9" s="4" t="s">
        <v>850</v>
      </c>
      <c r="B9" s="4" t="s">
        <v>864</v>
      </c>
      <c r="C9" s="46">
        <v>92835</v>
      </c>
    </row>
    <row r="10" spans="1:3" ht="15" customHeight="1" x14ac:dyDescent="0.35">
      <c r="A10" s="4" t="s">
        <v>851</v>
      </c>
      <c r="B10" s="4" t="s">
        <v>865</v>
      </c>
      <c r="C10" s="46">
        <v>279743.14</v>
      </c>
    </row>
    <row r="11" spans="1:3" ht="15" customHeight="1" x14ac:dyDescent="0.25">
      <c r="A11" s="4" t="s">
        <v>852</v>
      </c>
      <c r="B11" s="4" t="s">
        <v>866</v>
      </c>
      <c r="C11" s="46">
        <v>379998.07</v>
      </c>
    </row>
    <row r="12" spans="1:3" ht="15" customHeight="1" x14ac:dyDescent="0.25">
      <c r="A12" s="4" t="s">
        <v>853</v>
      </c>
      <c r="B12" s="4" t="s">
        <v>867</v>
      </c>
      <c r="C12" s="46">
        <v>245000</v>
      </c>
    </row>
    <row r="13" spans="1:3" ht="15" customHeight="1" x14ac:dyDescent="0.25">
      <c r="A13" s="4" t="s">
        <v>854</v>
      </c>
      <c r="B13" s="4" t="s">
        <v>868</v>
      </c>
      <c r="C13" s="46">
        <v>300000</v>
      </c>
    </row>
    <row r="14" spans="1:3" ht="15" customHeight="1" x14ac:dyDescent="0.25">
      <c r="A14" s="4" t="s">
        <v>855</v>
      </c>
      <c r="B14" s="4" t="s">
        <v>869</v>
      </c>
      <c r="C14" s="46">
        <v>349999.91000000003</v>
      </c>
    </row>
    <row r="15" spans="1:3" ht="15" customHeight="1" x14ac:dyDescent="0.25">
      <c r="A15" s="4" t="s">
        <v>856</v>
      </c>
      <c r="B15" s="4" t="s">
        <v>870</v>
      </c>
      <c r="C15" s="46">
        <v>150000</v>
      </c>
    </row>
    <row r="16" spans="1:3" ht="15" customHeight="1" x14ac:dyDescent="0.25">
      <c r="A16" s="4" t="s">
        <v>857</v>
      </c>
      <c r="B16" s="4" t="s">
        <v>871</v>
      </c>
      <c r="C16" s="46">
        <v>306188</v>
      </c>
    </row>
    <row r="17" spans="1:3" ht="15" customHeight="1" x14ac:dyDescent="0.25">
      <c r="A17" s="4" t="s">
        <v>858</v>
      </c>
      <c r="B17" s="4" t="s">
        <v>872</v>
      </c>
      <c r="C17" s="46">
        <v>324846.58999999997</v>
      </c>
    </row>
    <row r="18" spans="1:3" ht="15" customHeight="1" x14ac:dyDescent="0.25">
      <c r="A18" s="4" t="s">
        <v>859</v>
      </c>
      <c r="B18" s="4" t="s">
        <v>1100</v>
      </c>
      <c r="C18" s="46">
        <v>439890</v>
      </c>
    </row>
    <row r="19" spans="1:3" ht="15" customHeight="1" x14ac:dyDescent="0.25">
      <c r="A19" s="4" t="s">
        <v>873</v>
      </c>
      <c r="B19" s="4" t="s">
        <v>874</v>
      </c>
      <c r="C19" s="46">
        <v>174972.3</v>
      </c>
    </row>
    <row r="20" spans="1:3" ht="15" customHeight="1" x14ac:dyDescent="0.25">
      <c r="A20" s="4" t="s">
        <v>1148</v>
      </c>
      <c r="B20" s="4" t="s">
        <v>1149</v>
      </c>
      <c r="C20" s="46">
        <v>68600</v>
      </c>
    </row>
    <row r="21" spans="1:3" ht="15" customHeight="1" x14ac:dyDescent="0.25">
      <c r="A21" s="4" t="s">
        <v>875</v>
      </c>
      <c r="B21" s="4" t="s">
        <v>877</v>
      </c>
      <c r="C21" s="46">
        <v>121505</v>
      </c>
    </row>
    <row r="22" spans="1:3" ht="15" customHeight="1" x14ac:dyDescent="0.25">
      <c r="A22" s="4" t="s">
        <v>876</v>
      </c>
      <c r="B22" s="4" t="s">
        <v>1358</v>
      </c>
      <c r="C22" s="46">
        <v>96604.6</v>
      </c>
    </row>
    <row r="23" spans="1:3" ht="15" customHeight="1" x14ac:dyDescent="0.25">
      <c r="A23" s="4" t="s">
        <v>878</v>
      </c>
      <c r="B23" s="4" t="s">
        <v>879</v>
      </c>
      <c r="C23" s="46">
        <v>123501</v>
      </c>
    </row>
    <row r="24" spans="1:3" ht="15" customHeight="1" x14ac:dyDescent="0.25">
      <c r="A24" s="4"/>
      <c r="B24" s="4"/>
      <c r="C24" s="46"/>
    </row>
    <row r="25" spans="1:3" ht="15" customHeight="1" x14ac:dyDescent="0.25">
      <c r="A25" s="4"/>
      <c r="B25" s="4"/>
      <c r="C25" s="46"/>
    </row>
    <row r="26" spans="1:3" ht="15" customHeight="1" x14ac:dyDescent="0.25">
      <c r="A26" s="4"/>
      <c r="B26" s="4"/>
      <c r="C26" s="46"/>
    </row>
    <row r="27" spans="1:3" ht="15" customHeight="1" x14ac:dyDescent="0.25">
      <c r="A27" s="4"/>
      <c r="B27" s="4"/>
      <c r="C27" s="4"/>
    </row>
    <row r="28" spans="1:3" x14ac:dyDescent="0.25">
      <c r="A28" s="4"/>
      <c r="B28" s="4"/>
      <c r="C28" s="4"/>
    </row>
    <row r="30" spans="1:3" x14ac:dyDescent="0.25">
      <c r="A30" t="s">
        <v>29</v>
      </c>
      <c r="B30" s="56" t="s">
        <v>30</v>
      </c>
    </row>
    <row r="32" spans="1:3" x14ac:dyDescent="0.25">
      <c r="A32" t="s">
        <v>638</v>
      </c>
      <c r="B32" s="299" t="s">
        <v>1415</v>
      </c>
      <c r="C32" s="299"/>
    </row>
    <row r="33" spans="1:2" x14ac:dyDescent="0.25">
      <c r="A33" s="8" t="s">
        <v>31</v>
      </c>
      <c r="B33" s="21" t="s">
        <v>32</v>
      </c>
    </row>
  </sheetData>
  <sheetProtection password="C1B6" sheet="1" objects="1" scenarios="1"/>
  <mergeCells count="2">
    <mergeCell ref="A2:C3"/>
    <mergeCell ref="B32:C32"/>
  </mergeCells>
  <pageMargins left="0.70866141732283472" right="0.70866141732283472" top="0" bottom="0" header="0.31496062992125984" footer="0.31496062992125984"/>
  <pageSetup paperSize="10000" scale="10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zoomScaleNormal="100" zoomScaleSheetLayoutView="100" workbookViewId="0">
      <selection activeCell="B4" sqref="B4"/>
    </sheetView>
  </sheetViews>
  <sheetFormatPr defaultRowHeight="15" x14ac:dyDescent="0.25"/>
  <cols>
    <col min="1" max="1" width="10.5703125" customWidth="1"/>
    <col min="2" max="2" width="26.5703125" customWidth="1"/>
    <col min="3" max="3" width="13.5703125" customWidth="1"/>
    <col min="4" max="4" width="7.5703125" customWidth="1"/>
    <col min="5" max="5" width="8.85546875" customWidth="1"/>
    <col min="6" max="6" width="11.42578125" customWidth="1"/>
    <col min="8" max="8" width="11.85546875" customWidth="1"/>
    <col min="10" max="10" width="11.85546875" customWidth="1"/>
    <col min="11" max="11" width="9.140625" customWidth="1"/>
    <col min="12" max="12" width="11.85546875" customWidth="1"/>
    <col min="14" max="14" width="11.85546875" customWidth="1"/>
  </cols>
  <sheetData>
    <row r="1" spans="1:15" ht="14.45" x14ac:dyDescent="0.35">
      <c r="A1" s="16" t="s">
        <v>24</v>
      </c>
      <c r="B1" s="13"/>
      <c r="C1" s="13"/>
    </row>
    <row r="2" spans="1:15" ht="14.45" x14ac:dyDescent="0.35">
      <c r="A2" s="16"/>
      <c r="B2" s="13"/>
      <c r="C2" s="13"/>
    </row>
    <row r="3" spans="1:15" ht="14.45" x14ac:dyDescent="0.35">
      <c r="G3" s="282" t="s">
        <v>0</v>
      </c>
      <c r="H3" s="282"/>
    </row>
    <row r="4" spans="1:15" ht="14.45" x14ac:dyDescent="0.35">
      <c r="G4" s="283" t="s">
        <v>33</v>
      </c>
      <c r="H4" s="283"/>
    </row>
    <row r="6" spans="1:15" ht="14.45" customHeight="1" x14ac:dyDescent="0.25">
      <c r="A6" s="284" t="s">
        <v>552</v>
      </c>
      <c r="B6" s="284"/>
      <c r="C6" s="284"/>
      <c r="D6" s="284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x14ac:dyDescent="0.25">
      <c r="A7" s="285" t="s">
        <v>1</v>
      </c>
      <c r="B7" s="285"/>
      <c r="C7" s="285"/>
      <c r="D7" s="285"/>
      <c r="E7" s="285"/>
      <c r="F7" s="277" t="s">
        <v>2</v>
      </c>
      <c r="G7" s="277"/>
      <c r="H7" s="277"/>
      <c r="I7" s="277"/>
      <c r="J7" s="277"/>
      <c r="K7" s="280" t="s">
        <v>26</v>
      </c>
      <c r="L7" s="280"/>
      <c r="M7" s="280"/>
      <c r="N7" s="280"/>
    </row>
    <row r="8" spans="1:15" ht="14.45" x14ac:dyDescent="0.35">
      <c r="A8" s="286" t="s">
        <v>35</v>
      </c>
      <c r="B8" s="286"/>
      <c r="C8" s="286"/>
      <c r="D8" s="286"/>
      <c r="E8" s="286"/>
      <c r="F8" s="12" t="s">
        <v>3</v>
      </c>
      <c r="G8" s="277" t="s">
        <v>4</v>
      </c>
      <c r="H8" s="277"/>
      <c r="I8" s="277" t="s">
        <v>5</v>
      </c>
      <c r="J8" s="277"/>
      <c r="K8" s="286" t="s">
        <v>6</v>
      </c>
      <c r="L8" s="286"/>
      <c r="M8" s="286"/>
      <c r="N8" s="286"/>
    </row>
    <row r="9" spans="1:15" x14ac:dyDescent="0.25">
      <c r="A9" s="278" t="s">
        <v>7</v>
      </c>
      <c r="B9" s="278" t="s">
        <v>8</v>
      </c>
      <c r="C9" s="278" t="s">
        <v>9</v>
      </c>
      <c r="D9" s="287" t="s">
        <v>10</v>
      </c>
      <c r="E9" s="288"/>
      <c r="F9" s="278" t="s">
        <v>11</v>
      </c>
      <c r="G9" s="277" t="s">
        <v>12</v>
      </c>
      <c r="H9" s="277"/>
      <c r="I9" s="277"/>
      <c r="J9" s="277"/>
      <c r="K9" s="277"/>
      <c r="L9" s="277"/>
      <c r="M9" s="277"/>
      <c r="N9" s="277"/>
    </row>
    <row r="10" spans="1:15" x14ac:dyDescent="0.25">
      <c r="A10" s="278"/>
      <c r="B10" s="278"/>
      <c r="C10" s="278"/>
      <c r="D10" s="289"/>
      <c r="E10" s="290"/>
      <c r="F10" s="278"/>
      <c r="G10" s="278" t="s">
        <v>13</v>
      </c>
      <c r="H10" s="278"/>
      <c r="I10" s="278" t="s">
        <v>14</v>
      </c>
      <c r="J10" s="278"/>
      <c r="K10" s="279" t="s">
        <v>15</v>
      </c>
      <c r="L10" s="279"/>
      <c r="M10" s="277" t="s">
        <v>16</v>
      </c>
      <c r="N10" s="277"/>
    </row>
    <row r="11" spans="1:15" x14ac:dyDescent="0.25">
      <c r="A11" s="278"/>
      <c r="B11" s="278"/>
      <c r="C11" s="278"/>
      <c r="D11" s="14" t="s">
        <v>25</v>
      </c>
      <c r="E11" s="14" t="s">
        <v>8</v>
      </c>
      <c r="F11" s="278"/>
      <c r="G11" s="2" t="s">
        <v>17</v>
      </c>
      <c r="H11" s="3" t="s">
        <v>18</v>
      </c>
      <c r="I11" s="3" t="s">
        <v>17</v>
      </c>
      <c r="J11" s="3" t="s">
        <v>18</v>
      </c>
      <c r="K11" s="3" t="s">
        <v>17</v>
      </c>
      <c r="L11" s="3" t="s">
        <v>18</v>
      </c>
      <c r="M11" s="3" t="s">
        <v>17</v>
      </c>
      <c r="N11" s="3" t="s">
        <v>18</v>
      </c>
    </row>
    <row r="12" spans="1:15" x14ac:dyDescent="0.25">
      <c r="A12" s="38">
        <v>1</v>
      </c>
      <c r="B12" s="24" t="s">
        <v>36</v>
      </c>
      <c r="C12" s="54">
        <f t="shared" ref="C12:C59" si="0">F12/D12</f>
        <v>7</v>
      </c>
      <c r="D12" s="32">
        <v>200</v>
      </c>
      <c r="E12" s="32" t="s">
        <v>80</v>
      </c>
      <c r="F12" s="28">
        <v>1400</v>
      </c>
      <c r="G12" s="52">
        <f>D12/2</f>
        <v>100</v>
      </c>
      <c r="H12" s="54">
        <f t="shared" ref="H12:H59" si="1">G12*C12</f>
        <v>700</v>
      </c>
      <c r="I12" s="52"/>
      <c r="J12" s="52"/>
      <c r="K12" s="52">
        <f>D12/2</f>
        <v>100</v>
      </c>
      <c r="L12" s="54">
        <f t="shared" ref="L12:L59" si="2">K12*C12</f>
        <v>700</v>
      </c>
      <c r="M12" s="213"/>
      <c r="N12" s="213"/>
      <c r="O12" s="209"/>
    </row>
    <row r="13" spans="1:15" x14ac:dyDescent="0.25">
      <c r="A13" s="38">
        <v>2</v>
      </c>
      <c r="B13" s="24" t="s">
        <v>37</v>
      </c>
      <c r="C13" s="54">
        <f t="shared" si="0"/>
        <v>290</v>
      </c>
      <c r="D13" s="32">
        <v>10</v>
      </c>
      <c r="E13" s="32" t="s">
        <v>81</v>
      </c>
      <c r="F13" s="28">
        <v>2900</v>
      </c>
      <c r="G13" s="52">
        <f>D13/2</f>
        <v>5</v>
      </c>
      <c r="H13" s="54">
        <f t="shared" si="1"/>
        <v>1450</v>
      </c>
      <c r="I13" s="52"/>
      <c r="J13" s="52"/>
      <c r="K13" s="52">
        <f>D13/2</f>
        <v>5</v>
      </c>
      <c r="L13" s="54">
        <f t="shared" si="2"/>
        <v>1450</v>
      </c>
      <c r="M13" s="213"/>
      <c r="N13" s="213"/>
      <c r="O13" s="209"/>
    </row>
    <row r="14" spans="1:15" x14ac:dyDescent="0.25">
      <c r="A14" s="38">
        <v>3</v>
      </c>
      <c r="B14" s="24" t="s">
        <v>38</v>
      </c>
      <c r="C14" s="54">
        <f t="shared" si="0"/>
        <v>52</v>
      </c>
      <c r="D14" s="32">
        <v>4</v>
      </c>
      <c r="E14" s="32" t="s">
        <v>82</v>
      </c>
      <c r="F14" s="28">
        <v>208</v>
      </c>
      <c r="G14" s="52">
        <f>D14/2</f>
        <v>2</v>
      </c>
      <c r="H14" s="54">
        <f t="shared" si="1"/>
        <v>104</v>
      </c>
      <c r="I14" s="52"/>
      <c r="J14" s="52"/>
      <c r="K14" s="52">
        <f>D14/2</f>
        <v>2</v>
      </c>
      <c r="L14" s="54">
        <f t="shared" si="2"/>
        <v>104</v>
      </c>
      <c r="M14" s="213"/>
      <c r="N14" s="213"/>
      <c r="O14" s="209"/>
    </row>
    <row r="15" spans="1:15" x14ac:dyDescent="0.25">
      <c r="A15" s="38">
        <v>4</v>
      </c>
      <c r="B15" s="24" t="s">
        <v>39</v>
      </c>
      <c r="C15" s="54">
        <f t="shared" si="0"/>
        <v>20</v>
      </c>
      <c r="D15" s="32">
        <v>4</v>
      </c>
      <c r="E15" s="32" t="s">
        <v>82</v>
      </c>
      <c r="F15" s="28">
        <v>80</v>
      </c>
      <c r="G15" s="52">
        <f>D15/2</f>
        <v>2</v>
      </c>
      <c r="H15" s="54">
        <f t="shared" si="1"/>
        <v>40</v>
      </c>
      <c r="I15" s="52"/>
      <c r="J15" s="52"/>
      <c r="K15" s="52">
        <f>D15/2</f>
        <v>2</v>
      </c>
      <c r="L15" s="54">
        <f t="shared" si="2"/>
        <v>40</v>
      </c>
      <c r="M15" s="213"/>
      <c r="N15" s="213"/>
      <c r="O15" s="209"/>
    </row>
    <row r="16" spans="1:15" x14ac:dyDescent="0.25">
      <c r="A16" s="38">
        <v>5</v>
      </c>
      <c r="B16" s="24" t="s">
        <v>40</v>
      </c>
      <c r="C16" s="54">
        <f t="shared" si="0"/>
        <v>26.666666666666668</v>
      </c>
      <c r="D16" s="32">
        <v>6</v>
      </c>
      <c r="E16" s="32" t="s">
        <v>83</v>
      </c>
      <c r="F16" s="28">
        <v>160</v>
      </c>
      <c r="G16" s="52">
        <f>D16/2</f>
        <v>3</v>
      </c>
      <c r="H16" s="54">
        <f t="shared" si="1"/>
        <v>80</v>
      </c>
      <c r="I16" s="52"/>
      <c r="J16" s="52"/>
      <c r="K16" s="52">
        <f>D16/2</f>
        <v>3</v>
      </c>
      <c r="L16" s="54">
        <f t="shared" si="2"/>
        <v>80</v>
      </c>
      <c r="M16" s="213"/>
      <c r="N16" s="213"/>
      <c r="O16" s="209"/>
    </row>
    <row r="17" spans="1:15" x14ac:dyDescent="0.25">
      <c r="A17" s="38">
        <v>6</v>
      </c>
      <c r="B17" s="25" t="s">
        <v>41</v>
      </c>
      <c r="C17" s="54">
        <f t="shared" si="0"/>
        <v>240</v>
      </c>
      <c r="D17" s="32">
        <v>5</v>
      </c>
      <c r="E17" s="32" t="s">
        <v>84</v>
      </c>
      <c r="F17" s="29">
        <v>1200</v>
      </c>
      <c r="G17" s="52">
        <v>5</v>
      </c>
      <c r="H17" s="54">
        <f t="shared" si="1"/>
        <v>1200</v>
      </c>
      <c r="I17" s="52"/>
      <c r="J17" s="52"/>
      <c r="K17" s="52"/>
      <c r="L17" s="54">
        <f t="shared" si="2"/>
        <v>0</v>
      </c>
      <c r="M17" s="213"/>
      <c r="N17" s="213"/>
      <c r="O17" s="209"/>
    </row>
    <row r="18" spans="1:15" x14ac:dyDescent="0.25">
      <c r="A18" s="38">
        <v>7</v>
      </c>
      <c r="B18" s="25" t="s">
        <v>42</v>
      </c>
      <c r="C18" s="54">
        <f t="shared" si="0"/>
        <v>260</v>
      </c>
      <c r="D18" s="33">
        <v>25</v>
      </c>
      <c r="E18" s="32" t="s">
        <v>84</v>
      </c>
      <c r="F18" s="29">
        <v>6500</v>
      </c>
      <c r="G18" s="52">
        <v>15</v>
      </c>
      <c r="H18" s="54">
        <f t="shared" si="1"/>
        <v>3900</v>
      </c>
      <c r="I18" s="52"/>
      <c r="J18" s="52"/>
      <c r="K18" s="52">
        <v>10</v>
      </c>
      <c r="L18" s="54">
        <f t="shared" si="2"/>
        <v>2600</v>
      </c>
      <c r="M18" s="213"/>
      <c r="N18" s="213"/>
      <c r="O18" s="209"/>
    </row>
    <row r="19" spans="1:15" x14ac:dyDescent="0.25">
      <c r="A19" s="38">
        <v>8</v>
      </c>
      <c r="B19" s="25" t="s">
        <v>43</v>
      </c>
      <c r="C19" s="54">
        <f t="shared" si="0"/>
        <v>250</v>
      </c>
      <c r="D19" s="33">
        <v>2</v>
      </c>
      <c r="E19" s="32" t="s">
        <v>85</v>
      </c>
      <c r="F19" s="29">
        <v>500</v>
      </c>
      <c r="G19" s="52">
        <f>D19/2</f>
        <v>1</v>
      </c>
      <c r="H19" s="54">
        <f t="shared" si="1"/>
        <v>250</v>
      </c>
      <c r="I19" s="52"/>
      <c r="J19" s="52"/>
      <c r="K19" s="52">
        <f>D19/2</f>
        <v>1</v>
      </c>
      <c r="L19" s="54">
        <f t="shared" si="2"/>
        <v>250</v>
      </c>
      <c r="M19" s="213"/>
      <c r="N19" s="213"/>
      <c r="O19" s="209"/>
    </row>
    <row r="20" spans="1:15" x14ac:dyDescent="0.25">
      <c r="A20" s="38">
        <v>9</v>
      </c>
      <c r="B20" s="25" t="s">
        <v>44</v>
      </c>
      <c r="C20" s="54">
        <f t="shared" si="0"/>
        <v>385</v>
      </c>
      <c r="D20" s="33">
        <v>1</v>
      </c>
      <c r="E20" s="32" t="s">
        <v>85</v>
      </c>
      <c r="F20" s="29">
        <v>385</v>
      </c>
      <c r="G20" s="52">
        <v>1</v>
      </c>
      <c r="H20" s="54">
        <f t="shared" si="1"/>
        <v>385</v>
      </c>
      <c r="I20" s="52"/>
      <c r="J20" s="52"/>
      <c r="K20" s="52"/>
      <c r="L20" s="54">
        <f t="shared" si="2"/>
        <v>0</v>
      </c>
      <c r="M20" s="213"/>
      <c r="N20" s="213"/>
      <c r="O20" s="209"/>
    </row>
    <row r="21" spans="1:15" x14ac:dyDescent="0.25">
      <c r="A21" s="38">
        <v>10</v>
      </c>
      <c r="B21" s="25" t="s">
        <v>45</v>
      </c>
      <c r="C21" s="54">
        <f t="shared" si="0"/>
        <v>6</v>
      </c>
      <c r="D21" s="33">
        <v>50</v>
      </c>
      <c r="E21" s="32" t="s">
        <v>80</v>
      </c>
      <c r="F21" s="29">
        <v>300</v>
      </c>
      <c r="G21" s="52">
        <f t="shared" ref="G21:G31" si="3">D21/2</f>
        <v>25</v>
      </c>
      <c r="H21" s="54">
        <f t="shared" si="1"/>
        <v>150</v>
      </c>
      <c r="I21" s="52"/>
      <c r="J21" s="52"/>
      <c r="K21" s="52">
        <f t="shared" ref="K21:K31" si="4">D21/2</f>
        <v>25</v>
      </c>
      <c r="L21" s="54">
        <f t="shared" si="2"/>
        <v>150</v>
      </c>
      <c r="M21" s="213"/>
      <c r="N21" s="213"/>
      <c r="O21" s="209"/>
    </row>
    <row r="22" spans="1:15" x14ac:dyDescent="0.25">
      <c r="A22" s="38">
        <v>11</v>
      </c>
      <c r="B22" s="25" t="s">
        <v>46</v>
      </c>
      <c r="C22" s="54">
        <f t="shared" si="0"/>
        <v>5</v>
      </c>
      <c r="D22" s="33">
        <v>50</v>
      </c>
      <c r="E22" s="32" t="s">
        <v>80</v>
      </c>
      <c r="F22" s="29">
        <v>250</v>
      </c>
      <c r="G22" s="52">
        <f t="shared" si="3"/>
        <v>25</v>
      </c>
      <c r="H22" s="54">
        <f t="shared" si="1"/>
        <v>125</v>
      </c>
      <c r="I22" s="52"/>
      <c r="J22" s="52"/>
      <c r="K22" s="52">
        <f t="shared" si="4"/>
        <v>25</v>
      </c>
      <c r="L22" s="54">
        <f t="shared" si="2"/>
        <v>125</v>
      </c>
      <c r="M22" s="213"/>
      <c r="N22" s="213"/>
      <c r="O22" s="209"/>
    </row>
    <row r="23" spans="1:15" x14ac:dyDescent="0.25">
      <c r="A23" s="38">
        <v>12</v>
      </c>
      <c r="B23" s="25" t="s">
        <v>47</v>
      </c>
      <c r="C23" s="54">
        <f t="shared" si="0"/>
        <v>145</v>
      </c>
      <c r="D23" s="33">
        <v>4</v>
      </c>
      <c r="E23" s="32" t="s">
        <v>81</v>
      </c>
      <c r="F23" s="29">
        <v>580</v>
      </c>
      <c r="G23" s="52">
        <f t="shared" si="3"/>
        <v>2</v>
      </c>
      <c r="H23" s="54">
        <f t="shared" si="1"/>
        <v>290</v>
      </c>
      <c r="I23" s="52"/>
      <c r="J23" s="52"/>
      <c r="K23" s="52">
        <f t="shared" si="4"/>
        <v>2</v>
      </c>
      <c r="L23" s="54">
        <f t="shared" si="2"/>
        <v>290</v>
      </c>
      <c r="M23" s="213"/>
      <c r="N23" s="213"/>
      <c r="O23" s="209"/>
    </row>
    <row r="24" spans="1:15" ht="22.5" x14ac:dyDescent="0.25">
      <c r="A24" s="38">
        <v>13</v>
      </c>
      <c r="B24" s="25" t="s">
        <v>48</v>
      </c>
      <c r="C24" s="54">
        <f t="shared" si="0"/>
        <v>135</v>
      </c>
      <c r="D24" s="33">
        <v>2</v>
      </c>
      <c r="E24" s="32" t="s">
        <v>80</v>
      </c>
      <c r="F24" s="29">
        <v>270</v>
      </c>
      <c r="G24" s="52">
        <f t="shared" si="3"/>
        <v>1</v>
      </c>
      <c r="H24" s="54">
        <f t="shared" si="1"/>
        <v>135</v>
      </c>
      <c r="I24" s="52"/>
      <c r="J24" s="52"/>
      <c r="K24" s="52">
        <f t="shared" si="4"/>
        <v>1</v>
      </c>
      <c r="L24" s="54">
        <f t="shared" si="2"/>
        <v>135</v>
      </c>
      <c r="M24" s="213"/>
      <c r="N24" s="213"/>
      <c r="O24" s="209"/>
    </row>
    <row r="25" spans="1:15" x14ac:dyDescent="0.25">
      <c r="A25" s="38">
        <v>14</v>
      </c>
      <c r="B25" s="25" t="s">
        <v>49</v>
      </c>
      <c r="C25" s="54">
        <f t="shared" si="0"/>
        <v>7</v>
      </c>
      <c r="D25" s="33">
        <v>50</v>
      </c>
      <c r="E25" s="32" t="s">
        <v>80</v>
      </c>
      <c r="F25" s="29">
        <v>350</v>
      </c>
      <c r="G25" s="52">
        <f t="shared" si="3"/>
        <v>25</v>
      </c>
      <c r="H25" s="54">
        <f t="shared" si="1"/>
        <v>175</v>
      </c>
      <c r="I25" s="52"/>
      <c r="J25" s="52"/>
      <c r="K25" s="52">
        <f t="shared" si="4"/>
        <v>25</v>
      </c>
      <c r="L25" s="54">
        <f t="shared" si="2"/>
        <v>175</v>
      </c>
      <c r="M25" s="213"/>
      <c r="N25" s="213"/>
      <c r="O25" s="209"/>
    </row>
    <row r="26" spans="1:15" x14ac:dyDescent="0.25">
      <c r="A26" s="38">
        <v>15</v>
      </c>
      <c r="B26" s="25" t="s">
        <v>50</v>
      </c>
      <c r="C26" s="54">
        <f t="shared" si="0"/>
        <v>250</v>
      </c>
      <c r="D26" s="34">
        <v>2</v>
      </c>
      <c r="E26" s="32" t="s">
        <v>86</v>
      </c>
      <c r="F26" s="29">
        <v>500</v>
      </c>
      <c r="G26" s="52">
        <f t="shared" si="3"/>
        <v>1</v>
      </c>
      <c r="H26" s="54">
        <f t="shared" si="1"/>
        <v>250</v>
      </c>
      <c r="I26" s="52"/>
      <c r="J26" s="52"/>
      <c r="K26" s="52">
        <f t="shared" si="4"/>
        <v>1</v>
      </c>
      <c r="L26" s="54">
        <f t="shared" si="2"/>
        <v>250</v>
      </c>
      <c r="M26" s="213"/>
      <c r="N26" s="213"/>
      <c r="O26" s="209"/>
    </row>
    <row r="27" spans="1:15" x14ac:dyDescent="0.25">
      <c r="A27" s="38">
        <v>16</v>
      </c>
      <c r="B27" s="25" t="s">
        <v>51</v>
      </c>
      <c r="C27" s="54">
        <f t="shared" si="0"/>
        <v>105</v>
      </c>
      <c r="D27" s="33">
        <v>2</v>
      </c>
      <c r="E27" s="32" t="s">
        <v>85</v>
      </c>
      <c r="F27" s="29">
        <v>210</v>
      </c>
      <c r="G27" s="52">
        <f t="shared" si="3"/>
        <v>1</v>
      </c>
      <c r="H27" s="54">
        <f t="shared" si="1"/>
        <v>105</v>
      </c>
      <c r="I27" s="52"/>
      <c r="J27" s="52"/>
      <c r="K27" s="52">
        <f t="shared" si="4"/>
        <v>1</v>
      </c>
      <c r="L27" s="54">
        <f t="shared" si="2"/>
        <v>105</v>
      </c>
      <c r="M27" s="213"/>
      <c r="N27" s="213"/>
      <c r="O27" s="209"/>
    </row>
    <row r="28" spans="1:15" x14ac:dyDescent="0.25">
      <c r="A28" s="38">
        <v>17</v>
      </c>
      <c r="B28" s="25" t="s">
        <v>52</v>
      </c>
      <c r="C28" s="54">
        <f t="shared" si="0"/>
        <v>175</v>
      </c>
      <c r="D28" s="33">
        <v>2</v>
      </c>
      <c r="E28" s="32" t="s">
        <v>85</v>
      </c>
      <c r="F28" s="29">
        <v>350</v>
      </c>
      <c r="G28" s="52">
        <f t="shared" si="3"/>
        <v>1</v>
      </c>
      <c r="H28" s="54">
        <f t="shared" si="1"/>
        <v>175</v>
      </c>
      <c r="I28" s="52"/>
      <c r="J28" s="52"/>
      <c r="K28" s="52">
        <f t="shared" si="4"/>
        <v>1</v>
      </c>
      <c r="L28" s="54">
        <f t="shared" si="2"/>
        <v>175</v>
      </c>
      <c r="M28" s="213"/>
      <c r="N28" s="213"/>
      <c r="O28" s="209"/>
    </row>
    <row r="29" spans="1:15" x14ac:dyDescent="0.25">
      <c r="A29" s="38">
        <v>18</v>
      </c>
      <c r="B29" s="25" t="s">
        <v>53</v>
      </c>
      <c r="C29" s="54">
        <f t="shared" si="0"/>
        <v>20</v>
      </c>
      <c r="D29" s="33">
        <v>2</v>
      </c>
      <c r="E29" s="32" t="s">
        <v>83</v>
      </c>
      <c r="F29" s="29">
        <v>40</v>
      </c>
      <c r="G29" s="52">
        <f t="shared" si="3"/>
        <v>1</v>
      </c>
      <c r="H29" s="54">
        <f t="shared" si="1"/>
        <v>20</v>
      </c>
      <c r="I29" s="52"/>
      <c r="J29" s="52"/>
      <c r="K29" s="52">
        <f t="shared" si="4"/>
        <v>1</v>
      </c>
      <c r="L29" s="54">
        <f t="shared" si="2"/>
        <v>20</v>
      </c>
      <c r="M29" s="213"/>
      <c r="N29" s="213"/>
      <c r="O29" s="209"/>
    </row>
    <row r="30" spans="1:15" x14ac:dyDescent="0.25">
      <c r="A30" s="38">
        <v>19</v>
      </c>
      <c r="B30" s="25" t="s">
        <v>54</v>
      </c>
      <c r="C30" s="54">
        <f t="shared" si="0"/>
        <v>80</v>
      </c>
      <c r="D30" s="35">
        <v>2</v>
      </c>
      <c r="E30" s="32" t="s">
        <v>80</v>
      </c>
      <c r="F30" s="29">
        <v>160</v>
      </c>
      <c r="G30" s="52">
        <f t="shared" si="3"/>
        <v>1</v>
      </c>
      <c r="H30" s="54">
        <f t="shared" si="1"/>
        <v>80</v>
      </c>
      <c r="I30" s="52"/>
      <c r="J30" s="52"/>
      <c r="K30" s="52">
        <f t="shared" si="4"/>
        <v>1</v>
      </c>
      <c r="L30" s="54">
        <f t="shared" si="2"/>
        <v>80</v>
      </c>
      <c r="M30" s="213"/>
      <c r="N30" s="213"/>
      <c r="O30" s="209"/>
    </row>
    <row r="31" spans="1:15" x14ac:dyDescent="0.25">
      <c r="A31" s="38">
        <v>20</v>
      </c>
      <c r="B31" s="25" t="s">
        <v>55</v>
      </c>
      <c r="C31" s="54">
        <f t="shared" si="0"/>
        <v>115</v>
      </c>
      <c r="D31" s="33">
        <v>4</v>
      </c>
      <c r="E31" s="32" t="s">
        <v>81</v>
      </c>
      <c r="F31" s="29">
        <v>460</v>
      </c>
      <c r="G31" s="52">
        <f t="shared" si="3"/>
        <v>2</v>
      </c>
      <c r="H31" s="54">
        <f t="shared" si="1"/>
        <v>230</v>
      </c>
      <c r="I31" s="52"/>
      <c r="J31" s="52"/>
      <c r="K31" s="52">
        <f t="shared" si="4"/>
        <v>2</v>
      </c>
      <c r="L31" s="54">
        <f t="shared" si="2"/>
        <v>230</v>
      </c>
      <c r="M31" s="213"/>
      <c r="N31" s="213"/>
      <c r="O31" s="209"/>
    </row>
    <row r="32" spans="1:15" x14ac:dyDescent="0.25">
      <c r="A32" s="38">
        <v>21</v>
      </c>
      <c r="B32" s="25" t="s">
        <v>56</v>
      </c>
      <c r="C32" s="54">
        <f t="shared" si="0"/>
        <v>35</v>
      </c>
      <c r="D32" s="33">
        <v>3</v>
      </c>
      <c r="E32" s="32" t="s">
        <v>82</v>
      </c>
      <c r="F32" s="29">
        <v>105</v>
      </c>
      <c r="G32" s="52">
        <v>3</v>
      </c>
      <c r="H32" s="54">
        <f t="shared" si="1"/>
        <v>105</v>
      </c>
      <c r="I32" s="52"/>
      <c r="J32" s="52"/>
      <c r="K32" s="52"/>
      <c r="L32" s="54">
        <f t="shared" si="2"/>
        <v>0</v>
      </c>
      <c r="M32" s="213"/>
      <c r="N32" s="213"/>
      <c r="O32" s="209"/>
    </row>
    <row r="33" spans="1:15" x14ac:dyDescent="0.25">
      <c r="A33" s="38">
        <v>22</v>
      </c>
      <c r="B33" s="25" t="s">
        <v>57</v>
      </c>
      <c r="C33" s="54">
        <f t="shared" si="0"/>
        <v>95</v>
      </c>
      <c r="D33" s="33">
        <v>1</v>
      </c>
      <c r="E33" s="32" t="s">
        <v>87</v>
      </c>
      <c r="F33" s="29">
        <v>95</v>
      </c>
      <c r="G33" s="52">
        <v>1</v>
      </c>
      <c r="H33" s="54">
        <f t="shared" si="1"/>
        <v>95</v>
      </c>
      <c r="I33" s="52"/>
      <c r="J33" s="52"/>
      <c r="K33" s="52"/>
      <c r="L33" s="54">
        <f t="shared" si="2"/>
        <v>0</v>
      </c>
      <c r="M33" s="213"/>
      <c r="N33" s="213"/>
      <c r="O33" s="209"/>
    </row>
    <row r="34" spans="1:15" x14ac:dyDescent="0.25">
      <c r="A34" s="38">
        <v>23</v>
      </c>
      <c r="B34" s="25" t="s">
        <v>58</v>
      </c>
      <c r="C34" s="54">
        <f t="shared" si="0"/>
        <v>5000</v>
      </c>
      <c r="D34" s="33">
        <v>7</v>
      </c>
      <c r="E34" s="32" t="s">
        <v>80</v>
      </c>
      <c r="F34" s="29">
        <v>35000</v>
      </c>
      <c r="G34" s="52">
        <v>7</v>
      </c>
      <c r="H34" s="54">
        <f t="shared" si="1"/>
        <v>35000</v>
      </c>
      <c r="I34" s="52"/>
      <c r="J34" s="52"/>
      <c r="K34" s="52"/>
      <c r="L34" s="54">
        <f t="shared" si="2"/>
        <v>0</v>
      </c>
      <c r="M34" s="213"/>
      <c r="N34" s="213"/>
      <c r="O34" s="209"/>
    </row>
    <row r="35" spans="1:15" x14ac:dyDescent="0.25">
      <c r="A35" s="38">
        <v>24</v>
      </c>
      <c r="B35" s="25" t="s">
        <v>59</v>
      </c>
      <c r="C35" s="54">
        <f t="shared" si="0"/>
        <v>10000</v>
      </c>
      <c r="D35" s="33">
        <v>5</v>
      </c>
      <c r="E35" s="32" t="s">
        <v>80</v>
      </c>
      <c r="F35" s="29">
        <v>50000</v>
      </c>
      <c r="G35" s="52">
        <v>5</v>
      </c>
      <c r="H35" s="54">
        <f t="shared" si="1"/>
        <v>50000</v>
      </c>
      <c r="I35" s="52"/>
      <c r="J35" s="52"/>
      <c r="K35" s="52"/>
      <c r="L35" s="54">
        <f t="shared" si="2"/>
        <v>0</v>
      </c>
      <c r="M35" s="213"/>
      <c r="N35" s="213"/>
      <c r="O35" s="209"/>
    </row>
    <row r="36" spans="1:15" x14ac:dyDescent="0.25">
      <c r="A36" s="38">
        <v>25</v>
      </c>
      <c r="B36" s="25" t="s">
        <v>60</v>
      </c>
      <c r="C36" s="54">
        <f t="shared" si="0"/>
        <v>10000</v>
      </c>
      <c r="D36" s="33">
        <v>5</v>
      </c>
      <c r="E36" s="32" t="s">
        <v>80</v>
      </c>
      <c r="F36" s="29">
        <v>50000</v>
      </c>
      <c r="G36" s="52">
        <v>5</v>
      </c>
      <c r="H36" s="54">
        <f t="shared" si="1"/>
        <v>50000</v>
      </c>
      <c r="I36" s="52"/>
      <c r="J36" s="52"/>
      <c r="K36" s="52"/>
      <c r="L36" s="54">
        <f t="shared" si="2"/>
        <v>0</v>
      </c>
      <c r="M36" s="213"/>
      <c r="N36" s="213"/>
      <c r="O36" s="209"/>
    </row>
    <row r="37" spans="1:15" ht="22.5" x14ac:dyDescent="0.25">
      <c r="A37" s="38">
        <v>26</v>
      </c>
      <c r="B37" s="25" t="s">
        <v>61</v>
      </c>
      <c r="C37" s="54">
        <f t="shared" si="0"/>
        <v>10000</v>
      </c>
      <c r="D37" s="33">
        <v>5</v>
      </c>
      <c r="E37" s="32" t="s">
        <v>80</v>
      </c>
      <c r="F37" s="29">
        <v>50000</v>
      </c>
      <c r="G37" s="52">
        <v>5</v>
      </c>
      <c r="H37" s="54">
        <f t="shared" si="1"/>
        <v>50000</v>
      </c>
      <c r="I37" s="52"/>
      <c r="J37" s="52"/>
      <c r="K37" s="52"/>
      <c r="L37" s="54">
        <f t="shared" si="2"/>
        <v>0</v>
      </c>
      <c r="M37" s="213"/>
      <c r="N37" s="213"/>
      <c r="O37" s="209"/>
    </row>
    <row r="38" spans="1:15" x14ac:dyDescent="0.25">
      <c r="A38" s="38">
        <v>27</v>
      </c>
      <c r="B38" s="25" t="s">
        <v>62</v>
      </c>
      <c r="C38" s="54">
        <f t="shared" si="0"/>
        <v>55</v>
      </c>
      <c r="D38" s="33">
        <v>2</v>
      </c>
      <c r="E38" s="32" t="s">
        <v>80</v>
      </c>
      <c r="F38" s="29">
        <v>110</v>
      </c>
      <c r="G38" s="52">
        <f>D38/2</f>
        <v>1</v>
      </c>
      <c r="H38" s="54">
        <f t="shared" si="1"/>
        <v>55</v>
      </c>
      <c r="I38" s="52"/>
      <c r="J38" s="52"/>
      <c r="K38" s="52">
        <f>D38/2</f>
        <v>1</v>
      </c>
      <c r="L38" s="54">
        <f t="shared" si="2"/>
        <v>55</v>
      </c>
      <c r="M38" s="213"/>
      <c r="N38" s="213"/>
      <c r="O38" s="209"/>
    </row>
    <row r="39" spans="1:15" x14ac:dyDescent="0.25">
      <c r="A39" s="38">
        <v>28</v>
      </c>
      <c r="B39" s="25" t="s">
        <v>63</v>
      </c>
      <c r="C39" s="54">
        <f t="shared" si="0"/>
        <v>55</v>
      </c>
      <c r="D39" s="33">
        <v>2</v>
      </c>
      <c r="E39" s="32" t="s">
        <v>80</v>
      </c>
      <c r="F39" s="29">
        <v>110</v>
      </c>
      <c r="G39" s="52">
        <f>D39/2</f>
        <v>1</v>
      </c>
      <c r="H39" s="54">
        <f t="shared" si="1"/>
        <v>55</v>
      </c>
      <c r="I39" s="52"/>
      <c r="J39" s="52"/>
      <c r="K39" s="52">
        <f>D39/2</f>
        <v>1</v>
      </c>
      <c r="L39" s="54">
        <f t="shared" si="2"/>
        <v>55</v>
      </c>
      <c r="M39" s="213"/>
      <c r="N39" s="213"/>
      <c r="O39" s="209"/>
    </row>
    <row r="40" spans="1:15" x14ac:dyDescent="0.25">
      <c r="A40" s="38">
        <v>29</v>
      </c>
      <c r="B40" s="25" t="s">
        <v>64</v>
      </c>
      <c r="C40" s="54">
        <f t="shared" si="0"/>
        <v>55</v>
      </c>
      <c r="D40" s="33">
        <v>1</v>
      </c>
      <c r="E40" s="32" t="s">
        <v>80</v>
      </c>
      <c r="F40" s="29">
        <v>55</v>
      </c>
      <c r="G40" s="52">
        <v>1</v>
      </c>
      <c r="H40" s="54">
        <f t="shared" si="1"/>
        <v>55</v>
      </c>
      <c r="I40" s="52"/>
      <c r="J40" s="52"/>
      <c r="K40" s="52"/>
      <c r="L40" s="54">
        <f t="shared" si="2"/>
        <v>0</v>
      </c>
      <c r="M40" s="213"/>
      <c r="N40" s="213"/>
      <c r="O40" s="209"/>
    </row>
    <row r="41" spans="1:15" x14ac:dyDescent="0.25">
      <c r="A41" s="38">
        <v>30</v>
      </c>
      <c r="B41" s="25" t="s">
        <v>65</v>
      </c>
      <c r="C41" s="54">
        <f t="shared" si="0"/>
        <v>55</v>
      </c>
      <c r="D41" s="33">
        <v>24</v>
      </c>
      <c r="E41" s="32" t="s">
        <v>80</v>
      </c>
      <c r="F41" s="29">
        <v>1320</v>
      </c>
      <c r="G41" s="52">
        <f t="shared" ref="G41:G49" si="5">D41/2</f>
        <v>12</v>
      </c>
      <c r="H41" s="54">
        <f t="shared" si="1"/>
        <v>660</v>
      </c>
      <c r="I41" s="52"/>
      <c r="J41" s="52"/>
      <c r="K41" s="52">
        <f t="shared" ref="K41:K49" si="6">D41/2</f>
        <v>12</v>
      </c>
      <c r="L41" s="54">
        <f t="shared" si="2"/>
        <v>660</v>
      </c>
      <c r="M41" s="213"/>
      <c r="N41" s="213"/>
      <c r="O41" s="209"/>
    </row>
    <row r="42" spans="1:15" x14ac:dyDescent="0.25">
      <c r="A42" s="38">
        <v>31</v>
      </c>
      <c r="B42" s="25" t="s">
        <v>66</v>
      </c>
      <c r="C42" s="54">
        <f t="shared" si="0"/>
        <v>120</v>
      </c>
      <c r="D42" s="33">
        <v>2</v>
      </c>
      <c r="E42" s="32" t="s">
        <v>80</v>
      </c>
      <c r="F42" s="29">
        <v>240</v>
      </c>
      <c r="G42" s="52">
        <f t="shared" si="5"/>
        <v>1</v>
      </c>
      <c r="H42" s="54">
        <f t="shared" si="1"/>
        <v>120</v>
      </c>
      <c r="I42" s="52"/>
      <c r="J42" s="52"/>
      <c r="K42" s="52">
        <f t="shared" si="6"/>
        <v>1</v>
      </c>
      <c r="L42" s="54">
        <f t="shared" si="2"/>
        <v>120</v>
      </c>
      <c r="M42" s="213"/>
      <c r="N42" s="213"/>
      <c r="O42" s="209"/>
    </row>
    <row r="43" spans="1:15" x14ac:dyDescent="0.25">
      <c r="A43" s="38">
        <v>32</v>
      </c>
      <c r="B43" s="25" t="s">
        <v>67</v>
      </c>
      <c r="C43" s="54">
        <f t="shared" si="0"/>
        <v>92</v>
      </c>
      <c r="D43" s="33">
        <v>24</v>
      </c>
      <c r="E43" s="32" t="s">
        <v>80</v>
      </c>
      <c r="F43" s="29">
        <v>2208</v>
      </c>
      <c r="G43" s="52">
        <f t="shared" si="5"/>
        <v>12</v>
      </c>
      <c r="H43" s="54">
        <f t="shared" si="1"/>
        <v>1104</v>
      </c>
      <c r="I43" s="52"/>
      <c r="J43" s="52"/>
      <c r="K43" s="52">
        <f t="shared" si="6"/>
        <v>12</v>
      </c>
      <c r="L43" s="54">
        <f t="shared" si="2"/>
        <v>1104</v>
      </c>
      <c r="M43" s="213"/>
      <c r="N43" s="213"/>
      <c r="O43" s="209"/>
    </row>
    <row r="44" spans="1:15" x14ac:dyDescent="0.25">
      <c r="A44" s="38">
        <v>33</v>
      </c>
      <c r="B44" s="25" t="s">
        <v>68</v>
      </c>
      <c r="C44" s="54">
        <f t="shared" si="0"/>
        <v>45</v>
      </c>
      <c r="D44" s="33">
        <v>2</v>
      </c>
      <c r="E44" s="32" t="s">
        <v>80</v>
      </c>
      <c r="F44" s="29">
        <v>90</v>
      </c>
      <c r="G44" s="52">
        <f t="shared" si="5"/>
        <v>1</v>
      </c>
      <c r="H44" s="54">
        <f t="shared" si="1"/>
        <v>45</v>
      </c>
      <c r="I44" s="52"/>
      <c r="J44" s="52"/>
      <c r="K44" s="52">
        <f t="shared" si="6"/>
        <v>1</v>
      </c>
      <c r="L44" s="54">
        <f t="shared" si="2"/>
        <v>45</v>
      </c>
      <c r="M44" s="213"/>
      <c r="N44" s="213"/>
      <c r="O44" s="209"/>
    </row>
    <row r="45" spans="1:15" x14ac:dyDescent="0.25">
      <c r="A45" s="38">
        <v>34</v>
      </c>
      <c r="B45" s="25" t="s">
        <v>69</v>
      </c>
      <c r="C45" s="54">
        <f t="shared" si="0"/>
        <v>45</v>
      </c>
      <c r="D45" s="33">
        <v>2</v>
      </c>
      <c r="E45" s="32" t="s">
        <v>80</v>
      </c>
      <c r="F45" s="29">
        <v>90</v>
      </c>
      <c r="G45" s="52">
        <f t="shared" si="5"/>
        <v>1</v>
      </c>
      <c r="H45" s="54">
        <f t="shared" si="1"/>
        <v>45</v>
      </c>
      <c r="I45" s="52"/>
      <c r="J45" s="52"/>
      <c r="K45" s="52">
        <f t="shared" si="6"/>
        <v>1</v>
      </c>
      <c r="L45" s="54">
        <f t="shared" si="2"/>
        <v>45</v>
      </c>
      <c r="M45" s="213"/>
      <c r="N45" s="213"/>
      <c r="O45" s="209"/>
    </row>
    <row r="46" spans="1:15" x14ac:dyDescent="0.25">
      <c r="A46" s="38">
        <v>35</v>
      </c>
      <c r="B46" s="25" t="s">
        <v>70</v>
      </c>
      <c r="C46" s="54">
        <f t="shared" si="0"/>
        <v>45</v>
      </c>
      <c r="D46" s="33">
        <v>2</v>
      </c>
      <c r="E46" s="32" t="s">
        <v>80</v>
      </c>
      <c r="F46" s="29">
        <v>90</v>
      </c>
      <c r="G46" s="52">
        <f t="shared" si="5"/>
        <v>1</v>
      </c>
      <c r="H46" s="54">
        <f t="shared" si="1"/>
        <v>45</v>
      </c>
      <c r="I46" s="52"/>
      <c r="J46" s="52"/>
      <c r="K46" s="52">
        <f t="shared" si="6"/>
        <v>1</v>
      </c>
      <c r="L46" s="54">
        <f t="shared" si="2"/>
        <v>45</v>
      </c>
      <c r="M46" s="213"/>
      <c r="N46" s="213"/>
      <c r="O46" s="209"/>
    </row>
    <row r="47" spans="1:15" x14ac:dyDescent="0.25">
      <c r="A47" s="38">
        <v>36</v>
      </c>
      <c r="B47" s="25" t="s">
        <v>71</v>
      </c>
      <c r="C47" s="54">
        <f t="shared" si="0"/>
        <v>45</v>
      </c>
      <c r="D47" s="33">
        <v>2</v>
      </c>
      <c r="E47" s="32" t="s">
        <v>80</v>
      </c>
      <c r="F47" s="29">
        <v>90</v>
      </c>
      <c r="G47" s="52">
        <f t="shared" si="5"/>
        <v>1</v>
      </c>
      <c r="H47" s="54">
        <f t="shared" si="1"/>
        <v>45</v>
      </c>
      <c r="I47" s="52"/>
      <c r="J47" s="52"/>
      <c r="K47" s="52">
        <f t="shared" si="6"/>
        <v>1</v>
      </c>
      <c r="L47" s="54">
        <f t="shared" si="2"/>
        <v>45</v>
      </c>
      <c r="M47" s="213"/>
      <c r="N47" s="213"/>
      <c r="O47" s="209"/>
    </row>
    <row r="48" spans="1:15" x14ac:dyDescent="0.25">
      <c r="A48" s="38">
        <v>37</v>
      </c>
      <c r="B48" s="25" t="s">
        <v>72</v>
      </c>
      <c r="C48" s="54">
        <f t="shared" si="0"/>
        <v>75</v>
      </c>
      <c r="D48" s="33">
        <v>6</v>
      </c>
      <c r="E48" s="32" t="s">
        <v>88</v>
      </c>
      <c r="F48" s="29">
        <v>450</v>
      </c>
      <c r="G48" s="52">
        <f t="shared" si="5"/>
        <v>3</v>
      </c>
      <c r="H48" s="54">
        <f t="shared" si="1"/>
        <v>225</v>
      </c>
      <c r="I48" s="52"/>
      <c r="J48" s="52"/>
      <c r="K48" s="52">
        <f t="shared" si="6"/>
        <v>3</v>
      </c>
      <c r="L48" s="54">
        <f t="shared" si="2"/>
        <v>225</v>
      </c>
      <c r="M48" s="213"/>
      <c r="N48" s="213"/>
      <c r="O48" s="209"/>
    </row>
    <row r="49" spans="1:15" x14ac:dyDescent="0.25">
      <c r="A49" s="38">
        <v>38</v>
      </c>
      <c r="B49" s="26" t="s">
        <v>73</v>
      </c>
      <c r="C49" s="54">
        <f t="shared" si="0"/>
        <v>250</v>
      </c>
      <c r="D49" s="36">
        <v>2</v>
      </c>
      <c r="E49" s="32" t="s">
        <v>81</v>
      </c>
      <c r="F49" s="30">
        <v>500</v>
      </c>
      <c r="G49" s="52">
        <f t="shared" si="5"/>
        <v>1</v>
      </c>
      <c r="H49" s="54">
        <f t="shared" si="1"/>
        <v>250</v>
      </c>
      <c r="I49" s="52"/>
      <c r="J49" s="52"/>
      <c r="K49" s="52">
        <f t="shared" si="6"/>
        <v>1</v>
      </c>
      <c r="L49" s="54">
        <f t="shared" si="2"/>
        <v>250</v>
      </c>
      <c r="M49" s="213"/>
      <c r="N49" s="213"/>
      <c r="O49" s="209"/>
    </row>
    <row r="50" spans="1:15" x14ac:dyDescent="0.25">
      <c r="A50" s="38">
        <v>39</v>
      </c>
      <c r="B50" s="25" t="s">
        <v>74</v>
      </c>
      <c r="C50" s="54">
        <f t="shared" si="0"/>
        <v>165</v>
      </c>
      <c r="D50" s="35">
        <v>1</v>
      </c>
      <c r="E50" s="32" t="s">
        <v>89</v>
      </c>
      <c r="F50" s="29">
        <v>165</v>
      </c>
      <c r="G50" s="52">
        <v>1</v>
      </c>
      <c r="H50" s="54">
        <f t="shared" si="1"/>
        <v>165</v>
      </c>
      <c r="I50" s="52"/>
      <c r="J50" s="52"/>
      <c r="K50" s="52"/>
      <c r="L50" s="54">
        <f t="shared" si="2"/>
        <v>0</v>
      </c>
      <c r="M50" s="213"/>
      <c r="N50" s="213"/>
      <c r="O50" s="209"/>
    </row>
    <row r="51" spans="1:15" x14ac:dyDescent="0.25">
      <c r="A51" s="38">
        <v>40</v>
      </c>
      <c r="B51" s="25" t="s">
        <v>75</v>
      </c>
      <c r="C51" s="54">
        <f t="shared" si="0"/>
        <v>138</v>
      </c>
      <c r="D51" s="35">
        <v>4</v>
      </c>
      <c r="E51" s="32" t="s">
        <v>80</v>
      </c>
      <c r="F51" s="29">
        <v>552</v>
      </c>
      <c r="G51" s="52">
        <f>D51/2</f>
        <v>2</v>
      </c>
      <c r="H51" s="54">
        <f t="shared" si="1"/>
        <v>276</v>
      </c>
      <c r="I51" s="52"/>
      <c r="J51" s="52"/>
      <c r="K51" s="52">
        <f>D51/2</f>
        <v>2</v>
      </c>
      <c r="L51" s="54">
        <f t="shared" si="2"/>
        <v>276</v>
      </c>
      <c r="M51" s="213"/>
      <c r="N51" s="213"/>
      <c r="O51" s="209"/>
    </row>
    <row r="52" spans="1:15" x14ac:dyDescent="0.25">
      <c r="A52" s="38">
        <v>41</v>
      </c>
      <c r="B52" s="25" t="s">
        <v>76</v>
      </c>
      <c r="C52" s="54">
        <f t="shared" si="0"/>
        <v>137</v>
      </c>
      <c r="D52" s="35">
        <v>2</v>
      </c>
      <c r="E52" s="32" t="s">
        <v>80</v>
      </c>
      <c r="F52" s="29">
        <v>274</v>
      </c>
      <c r="G52" s="52">
        <f>D52/2</f>
        <v>1</v>
      </c>
      <c r="H52" s="54">
        <f t="shared" si="1"/>
        <v>137</v>
      </c>
      <c r="I52" s="52"/>
      <c r="J52" s="52"/>
      <c r="K52" s="52">
        <f>D52/2</f>
        <v>1</v>
      </c>
      <c r="L52" s="54">
        <f t="shared" si="2"/>
        <v>137</v>
      </c>
      <c r="M52" s="213"/>
      <c r="N52" s="213"/>
      <c r="O52" s="209"/>
    </row>
    <row r="53" spans="1:15" x14ac:dyDescent="0.25">
      <c r="A53" s="38">
        <v>42</v>
      </c>
      <c r="B53" s="25" t="s">
        <v>77</v>
      </c>
      <c r="C53" s="54">
        <f t="shared" si="0"/>
        <v>250</v>
      </c>
      <c r="D53" s="35">
        <v>2</v>
      </c>
      <c r="E53" s="32" t="s">
        <v>88</v>
      </c>
      <c r="F53" s="29">
        <v>500</v>
      </c>
      <c r="G53" s="52">
        <f>D53/2</f>
        <v>1</v>
      </c>
      <c r="H53" s="54">
        <f t="shared" si="1"/>
        <v>250</v>
      </c>
      <c r="I53" s="52"/>
      <c r="J53" s="52"/>
      <c r="K53" s="52">
        <f>D53/2</f>
        <v>1</v>
      </c>
      <c r="L53" s="54">
        <f t="shared" si="2"/>
        <v>250</v>
      </c>
      <c r="M53" s="213"/>
      <c r="N53" s="213"/>
      <c r="O53" s="209"/>
    </row>
    <row r="54" spans="1:15" x14ac:dyDescent="0.25">
      <c r="A54" s="38">
        <v>43</v>
      </c>
      <c r="B54" s="27" t="s">
        <v>78</v>
      </c>
      <c r="C54" s="54">
        <f t="shared" si="0"/>
        <v>200</v>
      </c>
      <c r="D54" s="37">
        <v>2</v>
      </c>
      <c r="E54" s="32" t="s">
        <v>80</v>
      </c>
      <c r="F54" s="31">
        <v>400</v>
      </c>
      <c r="G54" s="52">
        <f>D54/2</f>
        <v>1</v>
      </c>
      <c r="H54" s="54">
        <f t="shared" si="1"/>
        <v>200</v>
      </c>
      <c r="I54" s="52"/>
      <c r="J54" s="52"/>
      <c r="K54" s="52">
        <f>D54/2</f>
        <v>1</v>
      </c>
      <c r="L54" s="54">
        <f t="shared" si="2"/>
        <v>200</v>
      </c>
      <c r="M54" s="213"/>
      <c r="N54" s="213"/>
      <c r="O54" s="209"/>
    </row>
    <row r="55" spans="1:15" x14ac:dyDescent="0.25">
      <c r="A55" s="39">
        <v>44</v>
      </c>
      <c r="B55" s="26" t="s">
        <v>79</v>
      </c>
      <c r="C55" s="54">
        <f t="shared" si="0"/>
        <v>180</v>
      </c>
      <c r="D55" s="40">
        <v>2</v>
      </c>
      <c r="E55" s="32" t="s">
        <v>80</v>
      </c>
      <c r="F55" s="30">
        <v>360</v>
      </c>
      <c r="G55" s="52">
        <f>D55/2</f>
        <v>1</v>
      </c>
      <c r="H55" s="54">
        <f t="shared" si="1"/>
        <v>180</v>
      </c>
      <c r="I55" s="52"/>
      <c r="J55" s="52"/>
      <c r="K55" s="52">
        <f>D55/2</f>
        <v>1</v>
      </c>
      <c r="L55" s="54">
        <f t="shared" si="2"/>
        <v>180</v>
      </c>
      <c r="M55" s="213"/>
      <c r="N55" s="213"/>
      <c r="O55" s="209"/>
    </row>
    <row r="56" spans="1:15" x14ac:dyDescent="0.25">
      <c r="A56" s="39">
        <v>45</v>
      </c>
      <c r="B56" s="26" t="s">
        <v>91</v>
      </c>
      <c r="C56" s="54">
        <f t="shared" si="0"/>
        <v>5500</v>
      </c>
      <c r="D56" s="43">
        <v>3</v>
      </c>
      <c r="E56" s="32" t="s">
        <v>80</v>
      </c>
      <c r="F56" s="44">
        <v>16500</v>
      </c>
      <c r="G56" s="52">
        <v>3</v>
      </c>
      <c r="H56" s="54">
        <f t="shared" si="1"/>
        <v>16500</v>
      </c>
      <c r="I56" s="52"/>
      <c r="J56" s="52"/>
      <c r="K56" s="52"/>
      <c r="L56" s="54">
        <f t="shared" si="2"/>
        <v>0</v>
      </c>
      <c r="M56" s="213"/>
      <c r="N56" s="213"/>
      <c r="O56" s="209"/>
    </row>
    <row r="57" spans="1:15" s="8" customFormat="1" x14ac:dyDescent="0.25">
      <c r="A57" s="39">
        <v>46</v>
      </c>
      <c r="B57" s="26" t="s">
        <v>92</v>
      </c>
      <c r="C57" s="54">
        <f t="shared" si="0"/>
        <v>98500</v>
      </c>
      <c r="D57" s="43">
        <v>1</v>
      </c>
      <c r="E57" s="32" t="s">
        <v>95</v>
      </c>
      <c r="F57" s="44">
        <v>98500</v>
      </c>
      <c r="G57" s="52">
        <v>1</v>
      </c>
      <c r="H57" s="54">
        <f t="shared" si="1"/>
        <v>98500</v>
      </c>
      <c r="I57" s="52"/>
      <c r="J57" s="52"/>
      <c r="K57" s="52"/>
      <c r="L57" s="54">
        <f t="shared" si="2"/>
        <v>0</v>
      </c>
      <c r="M57" s="213"/>
      <c r="N57" s="213"/>
      <c r="O57" s="209"/>
    </row>
    <row r="58" spans="1:15" s="8" customFormat="1" x14ac:dyDescent="0.25">
      <c r="A58" s="39">
        <v>47</v>
      </c>
      <c r="B58" s="26" t="s">
        <v>93</v>
      </c>
      <c r="C58" s="54">
        <f t="shared" si="0"/>
        <v>2500</v>
      </c>
      <c r="D58" s="43">
        <v>1</v>
      </c>
      <c r="E58" s="32" t="s">
        <v>80</v>
      </c>
      <c r="F58" s="44">
        <v>2500</v>
      </c>
      <c r="G58" s="52">
        <v>1</v>
      </c>
      <c r="H58" s="54">
        <f t="shared" si="1"/>
        <v>2500</v>
      </c>
      <c r="I58" s="52"/>
      <c r="J58" s="52"/>
      <c r="K58" s="52"/>
      <c r="L58" s="54">
        <f t="shared" si="2"/>
        <v>0</v>
      </c>
      <c r="M58" s="213"/>
      <c r="N58" s="213"/>
      <c r="O58" s="209"/>
    </row>
    <row r="59" spans="1:15" s="8" customFormat="1" x14ac:dyDescent="0.25">
      <c r="A59" s="39">
        <v>48</v>
      </c>
      <c r="B59" s="26" t="s">
        <v>94</v>
      </c>
      <c r="C59" s="54">
        <f t="shared" si="0"/>
        <v>2500</v>
      </c>
      <c r="D59" s="43">
        <v>1</v>
      </c>
      <c r="E59" s="32" t="s">
        <v>96</v>
      </c>
      <c r="F59" s="44">
        <v>2500</v>
      </c>
      <c r="G59" s="52">
        <v>1</v>
      </c>
      <c r="H59" s="54">
        <f t="shared" si="1"/>
        <v>2500</v>
      </c>
      <c r="I59" s="52"/>
      <c r="J59" s="52"/>
      <c r="K59" s="52"/>
      <c r="L59" s="54">
        <f t="shared" si="2"/>
        <v>0</v>
      </c>
      <c r="M59" s="213"/>
      <c r="N59" s="213"/>
      <c r="O59" s="209"/>
    </row>
    <row r="60" spans="1:15" x14ac:dyDescent="0.25">
      <c r="A60" s="38" t="s">
        <v>19</v>
      </c>
      <c r="B60" s="25"/>
      <c r="C60" s="4"/>
      <c r="D60" s="35"/>
      <c r="E60" s="41"/>
      <c r="F60" s="29">
        <f>SUM(F12:F59)</f>
        <v>329607</v>
      </c>
      <c r="G60" s="4"/>
      <c r="H60" s="29">
        <f>SUM(H12:H59)</f>
        <v>318956</v>
      </c>
      <c r="I60" s="4"/>
      <c r="J60" s="4"/>
      <c r="K60" s="4"/>
      <c r="L60" s="29">
        <f>SUM(L12:L59)</f>
        <v>10651</v>
      </c>
      <c r="M60" s="4"/>
      <c r="N60" s="4"/>
    </row>
    <row r="61" spans="1:15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</row>
    <row r="62" spans="1:15" x14ac:dyDescent="0.25">
      <c r="A62" s="20" t="s">
        <v>27</v>
      </c>
      <c r="B62" s="6"/>
      <c r="C62" s="6"/>
      <c r="D62" s="6"/>
      <c r="E62" s="6"/>
      <c r="F62" s="6"/>
      <c r="G62" s="6"/>
      <c r="H62" s="7"/>
      <c r="I62" s="7"/>
      <c r="J62" s="7"/>
      <c r="K62" s="7"/>
      <c r="L62" s="7"/>
      <c r="M62" s="8"/>
      <c r="N62" s="8"/>
    </row>
    <row r="63" spans="1:15" x14ac:dyDescent="0.25">
      <c r="A63" s="8"/>
      <c r="B63" s="7"/>
      <c r="C63" s="7"/>
      <c r="D63" s="7"/>
      <c r="E63" s="7"/>
      <c r="F63" s="7"/>
      <c r="G63" s="7"/>
      <c r="H63" s="15"/>
      <c r="I63" s="7"/>
      <c r="J63" s="8"/>
      <c r="N63" s="8"/>
    </row>
    <row r="64" spans="1:15" x14ac:dyDescent="0.25">
      <c r="A64" s="8"/>
      <c r="B64" s="7"/>
      <c r="C64" s="7"/>
      <c r="D64" s="7"/>
      <c r="E64" s="7"/>
      <c r="F64" s="7"/>
      <c r="G64" s="7"/>
      <c r="H64" s="15"/>
      <c r="I64" s="7"/>
      <c r="J64" s="8"/>
      <c r="N64" s="8"/>
    </row>
    <row r="65" spans="1:14" x14ac:dyDescent="0.25">
      <c r="A65" s="276" t="s">
        <v>90</v>
      </c>
      <c r="B65" s="276"/>
      <c r="C65" s="276"/>
      <c r="D65" s="7"/>
      <c r="E65" s="7"/>
      <c r="F65" s="7"/>
      <c r="G65" s="7"/>
      <c r="H65" s="15"/>
      <c r="I65" s="7"/>
      <c r="J65" s="8"/>
      <c r="N65" s="8"/>
    </row>
    <row r="66" spans="1:14" x14ac:dyDescent="0.25">
      <c r="A66" s="291" t="s">
        <v>837</v>
      </c>
      <c r="B66" s="291"/>
      <c r="C66" s="291"/>
      <c r="D66" s="7"/>
      <c r="E66" s="8"/>
      <c r="F66" s="8"/>
      <c r="G66" s="8"/>
      <c r="H66" s="7"/>
      <c r="I66" s="8"/>
      <c r="J66" s="8"/>
      <c r="N66" s="8"/>
    </row>
    <row r="67" spans="1:14" x14ac:dyDescent="0.25">
      <c r="A67" s="8"/>
      <c r="B67" s="7"/>
      <c r="C67" s="7"/>
      <c r="D67" s="7"/>
      <c r="E67" s="8"/>
      <c r="F67" s="8"/>
      <c r="G67" s="8"/>
      <c r="H67" s="7"/>
      <c r="I67" s="8"/>
      <c r="J67" s="8"/>
      <c r="N67" s="8"/>
    </row>
    <row r="68" spans="1:14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</row>
  </sheetData>
  <sheetProtection password="C1B6" sheet="1" objects="1" scenarios="1"/>
  <mergeCells count="22">
    <mergeCell ref="A66:C66"/>
    <mergeCell ref="A65:C65"/>
    <mergeCell ref="D9:E10"/>
    <mergeCell ref="G3:H3"/>
    <mergeCell ref="G4:H4"/>
    <mergeCell ref="A6:D6"/>
    <mergeCell ref="A7:E7"/>
    <mergeCell ref="F7:J7"/>
    <mergeCell ref="A9:A11"/>
    <mergeCell ref="B9:B11"/>
    <mergeCell ref="C9:C11"/>
    <mergeCell ref="F9:F11"/>
    <mergeCell ref="G9:N9"/>
    <mergeCell ref="G10:H10"/>
    <mergeCell ref="I10:J10"/>
    <mergeCell ref="K10:L10"/>
    <mergeCell ref="M10:N10"/>
    <mergeCell ref="K7:N7"/>
    <mergeCell ref="A8:E8"/>
    <mergeCell ref="G8:H8"/>
    <mergeCell ref="I8:J8"/>
    <mergeCell ref="K8:N8"/>
  </mergeCells>
  <pageMargins left="0.62992125984251968" right="0.23622047244094491" top="0" bottom="0" header="0.31496062992125984" footer="0.31496062992125984"/>
  <pageSetup paperSize="10000"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"/>
  <sheetViews>
    <sheetView zoomScaleNormal="100" zoomScaleSheetLayoutView="100" workbookViewId="0">
      <selection activeCell="C5" sqref="C5"/>
    </sheetView>
  </sheetViews>
  <sheetFormatPr defaultRowHeight="15" x14ac:dyDescent="0.25"/>
  <cols>
    <col min="1" max="1" width="10.5703125" customWidth="1"/>
    <col min="2" max="2" width="37.7109375" bestFit="1" customWidth="1"/>
    <col min="3" max="3" width="13.5703125" customWidth="1"/>
    <col min="4" max="4" width="7.5703125" style="56" customWidth="1"/>
    <col min="5" max="5" width="8.85546875" customWidth="1"/>
    <col min="6" max="6" width="11.42578125" customWidth="1"/>
    <col min="8" max="8" width="11.85546875" customWidth="1"/>
    <col min="10" max="10" width="11.85546875" customWidth="1"/>
    <col min="11" max="11" width="9.140625" customWidth="1"/>
    <col min="12" max="12" width="11.85546875" customWidth="1"/>
    <col min="14" max="14" width="11.85546875" customWidth="1"/>
  </cols>
  <sheetData>
    <row r="1" spans="1:15" ht="14.45" x14ac:dyDescent="0.35">
      <c r="A1" s="16" t="s">
        <v>24</v>
      </c>
      <c r="B1" s="13"/>
      <c r="C1" s="13"/>
    </row>
    <row r="2" spans="1:15" ht="14.45" x14ac:dyDescent="0.35">
      <c r="A2" s="16"/>
      <c r="B2" s="13"/>
      <c r="C2" s="13"/>
    </row>
    <row r="3" spans="1:15" ht="14.45" x14ac:dyDescent="0.35">
      <c r="G3" s="282" t="s">
        <v>0</v>
      </c>
      <c r="H3" s="282"/>
    </row>
    <row r="4" spans="1:15" ht="14.45" x14ac:dyDescent="0.35">
      <c r="G4" s="283" t="s">
        <v>33</v>
      </c>
      <c r="H4" s="283"/>
    </row>
    <row r="6" spans="1:15" ht="14.45" customHeight="1" x14ac:dyDescent="0.25">
      <c r="A6" s="284" t="s">
        <v>552</v>
      </c>
      <c r="B6" s="284"/>
      <c r="C6" s="284"/>
      <c r="D6" s="284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x14ac:dyDescent="0.25">
      <c r="A7" s="285" t="s">
        <v>1</v>
      </c>
      <c r="B7" s="285"/>
      <c r="C7" s="285"/>
      <c r="D7" s="285"/>
      <c r="E7" s="285"/>
      <c r="F7" s="277" t="s">
        <v>2</v>
      </c>
      <c r="G7" s="277"/>
      <c r="H7" s="277"/>
      <c r="I7" s="277"/>
      <c r="J7" s="277"/>
      <c r="K7" s="280" t="s">
        <v>26</v>
      </c>
      <c r="L7" s="280"/>
      <c r="M7" s="280"/>
      <c r="N7" s="280"/>
    </row>
    <row r="8" spans="1:15" ht="14.45" x14ac:dyDescent="0.35">
      <c r="A8" s="286" t="s">
        <v>880</v>
      </c>
      <c r="B8" s="286"/>
      <c r="C8" s="286"/>
      <c r="D8" s="286"/>
      <c r="E8" s="286"/>
      <c r="F8" s="17" t="s">
        <v>3</v>
      </c>
      <c r="G8" s="277" t="s">
        <v>4</v>
      </c>
      <c r="H8" s="277"/>
      <c r="I8" s="277" t="s">
        <v>5</v>
      </c>
      <c r="J8" s="277"/>
      <c r="K8" s="286" t="s">
        <v>6</v>
      </c>
      <c r="L8" s="286"/>
      <c r="M8" s="286"/>
      <c r="N8" s="286"/>
    </row>
    <row r="9" spans="1:15" x14ac:dyDescent="0.25">
      <c r="A9" s="278" t="s">
        <v>7</v>
      </c>
      <c r="B9" s="278" t="s">
        <v>8</v>
      </c>
      <c r="C9" s="278" t="s">
        <v>9</v>
      </c>
      <c r="D9" s="287" t="s">
        <v>10</v>
      </c>
      <c r="E9" s="288"/>
      <c r="F9" s="278" t="s">
        <v>11</v>
      </c>
      <c r="G9" s="277" t="s">
        <v>12</v>
      </c>
      <c r="H9" s="277"/>
      <c r="I9" s="277"/>
      <c r="J9" s="277"/>
      <c r="K9" s="277"/>
      <c r="L9" s="277"/>
      <c r="M9" s="277"/>
      <c r="N9" s="277"/>
    </row>
    <row r="10" spans="1:15" x14ac:dyDescent="0.25">
      <c r="A10" s="278"/>
      <c r="B10" s="278"/>
      <c r="C10" s="278"/>
      <c r="D10" s="289"/>
      <c r="E10" s="290"/>
      <c r="F10" s="278"/>
      <c r="G10" s="278" t="s">
        <v>13</v>
      </c>
      <c r="H10" s="278"/>
      <c r="I10" s="278" t="s">
        <v>14</v>
      </c>
      <c r="J10" s="278"/>
      <c r="K10" s="279" t="s">
        <v>15</v>
      </c>
      <c r="L10" s="279"/>
      <c r="M10" s="277" t="s">
        <v>16</v>
      </c>
      <c r="N10" s="277"/>
    </row>
    <row r="11" spans="1:15" x14ac:dyDescent="0.25">
      <c r="A11" s="278"/>
      <c r="B11" s="278"/>
      <c r="C11" s="278"/>
      <c r="D11" s="130" t="s">
        <v>25</v>
      </c>
      <c r="E11" s="18" t="s">
        <v>8</v>
      </c>
      <c r="F11" s="278"/>
      <c r="G11" s="17" t="s">
        <v>17</v>
      </c>
      <c r="H11" s="18" t="s">
        <v>18</v>
      </c>
      <c r="I11" s="18" t="s">
        <v>17</v>
      </c>
      <c r="J11" s="18" t="s">
        <v>18</v>
      </c>
      <c r="K11" s="18" t="s">
        <v>17</v>
      </c>
      <c r="L11" s="18" t="s">
        <v>18</v>
      </c>
      <c r="M11" s="18" t="s">
        <v>17</v>
      </c>
      <c r="N11" s="18" t="s">
        <v>18</v>
      </c>
    </row>
    <row r="12" spans="1:15" x14ac:dyDescent="0.25">
      <c r="A12" s="50">
        <v>1</v>
      </c>
      <c r="B12" s="170" t="s">
        <v>881</v>
      </c>
      <c r="C12" s="54">
        <f t="shared" ref="C12:C43" si="0">F12/D12</f>
        <v>52</v>
      </c>
      <c r="D12" s="171">
        <v>30</v>
      </c>
      <c r="E12" s="52" t="s">
        <v>482</v>
      </c>
      <c r="F12" s="172">
        <f>30*52</f>
        <v>1560</v>
      </c>
      <c r="G12" s="177">
        <v>15</v>
      </c>
      <c r="H12" s="54">
        <f t="shared" ref="H12:H43" si="1">G12*C12</f>
        <v>780</v>
      </c>
      <c r="I12" s="52"/>
      <c r="J12" s="52"/>
      <c r="K12" s="177">
        <v>15</v>
      </c>
      <c r="L12" s="54">
        <f t="shared" ref="L12:L43" si="2">K12*C12</f>
        <v>780</v>
      </c>
      <c r="M12" s="213"/>
      <c r="N12" s="213"/>
      <c r="O12" s="209"/>
    </row>
    <row r="13" spans="1:15" ht="14.45" customHeight="1" x14ac:dyDescent="0.25">
      <c r="A13" s="50">
        <v>2</v>
      </c>
      <c r="B13" s="173" t="s">
        <v>882</v>
      </c>
      <c r="C13" s="54">
        <f t="shared" si="0"/>
        <v>12</v>
      </c>
      <c r="D13" s="174">
        <v>1</v>
      </c>
      <c r="E13" s="52" t="s">
        <v>929</v>
      </c>
      <c r="F13" s="172">
        <f>12*1</f>
        <v>12</v>
      </c>
      <c r="G13" s="177">
        <v>1</v>
      </c>
      <c r="H13" s="54">
        <f t="shared" si="1"/>
        <v>12</v>
      </c>
      <c r="I13" s="52"/>
      <c r="J13" s="52"/>
      <c r="K13" s="177"/>
      <c r="L13" s="54">
        <f t="shared" si="2"/>
        <v>0</v>
      </c>
      <c r="M13" s="213"/>
      <c r="N13" s="213"/>
      <c r="O13" s="209"/>
    </row>
    <row r="14" spans="1:15" ht="14.45" customHeight="1" x14ac:dyDescent="0.25">
      <c r="A14" s="50">
        <v>3</v>
      </c>
      <c r="B14" s="173" t="s">
        <v>883</v>
      </c>
      <c r="C14" s="54">
        <f t="shared" si="0"/>
        <v>32</v>
      </c>
      <c r="D14" s="174">
        <v>4</v>
      </c>
      <c r="E14" s="52" t="s">
        <v>80</v>
      </c>
      <c r="F14" s="172">
        <f>32*4</f>
        <v>128</v>
      </c>
      <c r="G14" s="177">
        <v>4</v>
      </c>
      <c r="H14" s="54">
        <f t="shared" si="1"/>
        <v>128</v>
      </c>
      <c r="I14" s="52"/>
      <c r="J14" s="52"/>
      <c r="K14" s="177"/>
      <c r="L14" s="54">
        <f t="shared" si="2"/>
        <v>0</v>
      </c>
      <c r="M14" s="213"/>
      <c r="N14" s="213"/>
      <c r="O14" s="209"/>
    </row>
    <row r="15" spans="1:15" ht="14.45" customHeight="1" x14ac:dyDescent="0.25">
      <c r="A15" s="50">
        <v>4</v>
      </c>
      <c r="B15" s="173" t="s">
        <v>936</v>
      </c>
      <c r="C15" s="54">
        <f t="shared" si="0"/>
        <v>72</v>
      </c>
      <c r="D15" s="174">
        <v>20</v>
      </c>
      <c r="E15" s="52" t="s">
        <v>930</v>
      </c>
      <c r="F15" s="172">
        <f>20*72</f>
        <v>1440</v>
      </c>
      <c r="G15" s="177">
        <v>15</v>
      </c>
      <c r="H15" s="54">
        <f t="shared" si="1"/>
        <v>1080</v>
      </c>
      <c r="I15" s="52"/>
      <c r="J15" s="52"/>
      <c r="K15" s="177">
        <v>5</v>
      </c>
      <c r="L15" s="54">
        <f t="shared" si="2"/>
        <v>360</v>
      </c>
      <c r="M15" s="213"/>
      <c r="N15" s="213"/>
      <c r="O15" s="209"/>
    </row>
    <row r="16" spans="1:15" ht="14.45" customHeight="1" x14ac:dyDescent="0.25">
      <c r="A16" s="50">
        <v>5</v>
      </c>
      <c r="B16" s="173" t="s">
        <v>884</v>
      </c>
      <c r="C16" s="54">
        <f t="shared" si="0"/>
        <v>290</v>
      </c>
      <c r="D16" s="174">
        <v>4</v>
      </c>
      <c r="E16" s="52" t="s">
        <v>80</v>
      </c>
      <c r="F16" s="172">
        <f>290*4</f>
        <v>1160</v>
      </c>
      <c r="G16" s="177">
        <v>4</v>
      </c>
      <c r="H16" s="54">
        <f t="shared" si="1"/>
        <v>1160</v>
      </c>
      <c r="I16" s="52"/>
      <c r="J16" s="52"/>
      <c r="K16" s="177"/>
      <c r="L16" s="54">
        <f t="shared" si="2"/>
        <v>0</v>
      </c>
      <c r="M16" s="213"/>
      <c r="N16" s="213"/>
      <c r="O16" s="209"/>
    </row>
    <row r="17" spans="1:15" ht="14.45" customHeight="1" x14ac:dyDescent="0.25">
      <c r="A17" s="50">
        <v>6</v>
      </c>
      <c r="B17" s="173" t="s">
        <v>885</v>
      </c>
      <c r="C17" s="54">
        <f t="shared" si="0"/>
        <v>225</v>
      </c>
      <c r="D17" s="174">
        <v>1</v>
      </c>
      <c r="E17" s="52" t="s">
        <v>81</v>
      </c>
      <c r="F17" s="172">
        <f>225*1</f>
        <v>225</v>
      </c>
      <c r="G17" s="177">
        <v>1</v>
      </c>
      <c r="H17" s="54">
        <f t="shared" si="1"/>
        <v>225</v>
      </c>
      <c r="I17" s="52"/>
      <c r="J17" s="52"/>
      <c r="K17" s="177"/>
      <c r="L17" s="54">
        <f t="shared" si="2"/>
        <v>0</v>
      </c>
      <c r="M17" s="213"/>
      <c r="N17" s="213"/>
      <c r="O17" s="209"/>
    </row>
    <row r="18" spans="1:15" ht="14.45" customHeight="1" x14ac:dyDescent="0.25">
      <c r="A18" s="50">
        <v>7</v>
      </c>
      <c r="B18" s="173" t="s">
        <v>886</v>
      </c>
      <c r="C18" s="54">
        <f t="shared" si="0"/>
        <v>290</v>
      </c>
      <c r="D18" s="174">
        <v>1</v>
      </c>
      <c r="E18" s="52" t="s">
        <v>81</v>
      </c>
      <c r="F18" s="172">
        <v>290</v>
      </c>
      <c r="G18" s="177">
        <v>1</v>
      </c>
      <c r="H18" s="54">
        <f t="shared" si="1"/>
        <v>290</v>
      </c>
      <c r="I18" s="52"/>
      <c r="J18" s="52"/>
      <c r="K18" s="177"/>
      <c r="L18" s="54">
        <f t="shared" si="2"/>
        <v>0</v>
      </c>
      <c r="M18" s="213"/>
      <c r="N18" s="213"/>
      <c r="O18" s="209"/>
    </row>
    <row r="19" spans="1:15" ht="14.45" customHeight="1" x14ac:dyDescent="0.25">
      <c r="A19" s="50">
        <v>8</v>
      </c>
      <c r="B19" s="173" t="s">
        <v>887</v>
      </c>
      <c r="C19" s="54">
        <f t="shared" si="0"/>
        <v>30</v>
      </c>
      <c r="D19" s="174">
        <v>1</v>
      </c>
      <c r="E19" s="52" t="s">
        <v>482</v>
      </c>
      <c r="F19" s="172">
        <f>30*1</f>
        <v>30</v>
      </c>
      <c r="G19" s="177">
        <v>1</v>
      </c>
      <c r="H19" s="54">
        <f t="shared" si="1"/>
        <v>30</v>
      </c>
      <c r="I19" s="52"/>
      <c r="J19" s="52"/>
      <c r="K19" s="177"/>
      <c r="L19" s="54">
        <f t="shared" si="2"/>
        <v>0</v>
      </c>
      <c r="M19" s="213"/>
      <c r="N19" s="213"/>
      <c r="O19" s="209"/>
    </row>
    <row r="20" spans="1:15" ht="14.45" customHeight="1" x14ac:dyDescent="0.25">
      <c r="A20" s="50">
        <v>9</v>
      </c>
      <c r="B20" s="173" t="s">
        <v>888</v>
      </c>
      <c r="C20" s="54">
        <f t="shared" si="0"/>
        <v>150</v>
      </c>
      <c r="D20" s="174">
        <v>1</v>
      </c>
      <c r="E20" s="52" t="s">
        <v>95</v>
      </c>
      <c r="F20" s="172">
        <f>150*1</f>
        <v>150</v>
      </c>
      <c r="G20" s="177">
        <v>1</v>
      </c>
      <c r="H20" s="54">
        <f t="shared" si="1"/>
        <v>150</v>
      </c>
      <c r="I20" s="52"/>
      <c r="J20" s="52"/>
      <c r="K20" s="177"/>
      <c r="L20" s="54">
        <f t="shared" si="2"/>
        <v>0</v>
      </c>
      <c r="M20" s="213"/>
      <c r="N20" s="213"/>
      <c r="O20" s="209"/>
    </row>
    <row r="21" spans="1:15" ht="14.45" customHeight="1" x14ac:dyDescent="0.25">
      <c r="A21" s="50">
        <v>10</v>
      </c>
      <c r="B21" s="173" t="s">
        <v>937</v>
      </c>
      <c r="C21" s="54">
        <f t="shared" si="0"/>
        <v>162</v>
      </c>
      <c r="D21" s="174">
        <v>20</v>
      </c>
      <c r="E21" s="52" t="s">
        <v>84</v>
      </c>
      <c r="F21" s="172">
        <f>20*162</f>
        <v>3240</v>
      </c>
      <c r="G21" s="177">
        <v>10</v>
      </c>
      <c r="H21" s="54">
        <f t="shared" si="1"/>
        <v>1620</v>
      </c>
      <c r="I21" s="52"/>
      <c r="J21" s="52"/>
      <c r="K21" s="177">
        <v>10</v>
      </c>
      <c r="L21" s="54">
        <f t="shared" si="2"/>
        <v>1620</v>
      </c>
      <c r="M21" s="213"/>
      <c r="N21" s="213"/>
      <c r="O21" s="209"/>
    </row>
    <row r="22" spans="1:15" ht="14.45" customHeight="1" x14ac:dyDescent="0.25">
      <c r="A22" s="50">
        <v>11</v>
      </c>
      <c r="B22" s="173" t="s">
        <v>938</v>
      </c>
      <c r="C22" s="54">
        <f t="shared" si="0"/>
        <v>23</v>
      </c>
      <c r="D22" s="174">
        <v>2</v>
      </c>
      <c r="E22" s="52" t="s">
        <v>931</v>
      </c>
      <c r="F22" s="172">
        <f>23*2</f>
        <v>46</v>
      </c>
      <c r="G22" s="177">
        <v>1</v>
      </c>
      <c r="H22" s="54">
        <f t="shared" si="1"/>
        <v>23</v>
      </c>
      <c r="I22" s="52"/>
      <c r="J22" s="52"/>
      <c r="K22" s="177">
        <v>1</v>
      </c>
      <c r="L22" s="54">
        <f t="shared" si="2"/>
        <v>23</v>
      </c>
      <c r="M22" s="213"/>
      <c r="N22" s="213"/>
      <c r="O22" s="209"/>
    </row>
    <row r="23" spans="1:15" ht="14.45" customHeight="1" x14ac:dyDescent="0.25">
      <c r="A23" s="50">
        <v>12</v>
      </c>
      <c r="B23" s="173" t="s">
        <v>889</v>
      </c>
      <c r="C23" s="54">
        <f t="shared" si="0"/>
        <v>75</v>
      </c>
      <c r="D23" s="174">
        <v>4</v>
      </c>
      <c r="E23" s="52" t="s">
        <v>932</v>
      </c>
      <c r="F23" s="172">
        <f>4*75</f>
        <v>300</v>
      </c>
      <c r="G23" s="177">
        <v>4</v>
      </c>
      <c r="H23" s="54">
        <f t="shared" si="1"/>
        <v>300</v>
      </c>
      <c r="I23" s="52"/>
      <c r="J23" s="52"/>
      <c r="K23" s="177"/>
      <c r="L23" s="54">
        <f t="shared" si="2"/>
        <v>0</v>
      </c>
      <c r="M23" s="213"/>
      <c r="N23" s="213"/>
      <c r="O23" s="209"/>
    </row>
    <row r="24" spans="1:15" ht="14.45" customHeight="1" x14ac:dyDescent="0.25">
      <c r="A24" s="50">
        <v>13</v>
      </c>
      <c r="B24" s="173" t="s">
        <v>890</v>
      </c>
      <c r="C24" s="54">
        <f t="shared" si="0"/>
        <v>42</v>
      </c>
      <c r="D24" s="174">
        <v>24</v>
      </c>
      <c r="E24" s="52" t="s">
        <v>80</v>
      </c>
      <c r="F24" s="172">
        <f>42*24</f>
        <v>1008</v>
      </c>
      <c r="G24" s="177">
        <v>12</v>
      </c>
      <c r="H24" s="54">
        <f t="shared" si="1"/>
        <v>504</v>
      </c>
      <c r="I24" s="52"/>
      <c r="J24" s="52"/>
      <c r="K24" s="177">
        <v>12</v>
      </c>
      <c r="L24" s="54">
        <f t="shared" si="2"/>
        <v>504</v>
      </c>
      <c r="M24" s="213"/>
      <c r="N24" s="213"/>
      <c r="O24" s="209"/>
    </row>
    <row r="25" spans="1:15" ht="14.45" customHeight="1" x14ac:dyDescent="0.25">
      <c r="A25" s="50">
        <v>14</v>
      </c>
      <c r="B25" s="173" t="s">
        <v>891</v>
      </c>
      <c r="C25" s="54">
        <f t="shared" si="0"/>
        <v>32</v>
      </c>
      <c r="D25" s="174">
        <v>4</v>
      </c>
      <c r="E25" s="52" t="s">
        <v>80</v>
      </c>
      <c r="F25" s="172">
        <f>32*4</f>
        <v>128</v>
      </c>
      <c r="G25" s="177">
        <v>4</v>
      </c>
      <c r="H25" s="54">
        <f t="shared" si="1"/>
        <v>128</v>
      </c>
      <c r="I25" s="52"/>
      <c r="J25" s="52"/>
      <c r="K25" s="177"/>
      <c r="L25" s="54">
        <f t="shared" si="2"/>
        <v>0</v>
      </c>
      <c r="M25" s="213"/>
      <c r="N25" s="213"/>
      <c r="O25" s="209"/>
    </row>
    <row r="26" spans="1:15" ht="14.45" customHeight="1" x14ac:dyDescent="0.25">
      <c r="A26" s="50">
        <v>15</v>
      </c>
      <c r="B26" s="173" t="s">
        <v>892</v>
      </c>
      <c r="C26" s="54">
        <f t="shared" si="0"/>
        <v>85</v>
      </c>
      <c r="D26" s="174">
        <v>2</v>
      </c>
      <c r="E26" s="52" t="s">
        <v>80</v>
      </c>
      <c r="F26" s="172">
        <f>85*2</f>
        <v>170</v>
      </c>
      <c r="G26" s="177">
        <v>2</v>
      </c>
      <c r="H26" s="54">
        <f t="shared" si="1"/>
        <v>170</v>
      </c>
      <c r="I26" s="52"/>
      <c r="J26" s="52"/>
      <c r="K26" s="177"/>
      <c r="L26" s="54">
        <f t="shared" si="2"/>
        <v>0</v>
      </c>
      <c r="M26" s="213"/>
      <c r="N26" s="213"/>
      <c r="O26" s="209"/>
    </row>
    <row r="27" spans="1:15" ht="14.45" customHeight="1" x14ac:dyDescent="0.25">
      <c r="A27" s="50">
        <v>16</v>
      </c>
      <c r="B27" s="173" t="s">
        <v>893</v>
      </c>
      <c r="C27" s="54">
        <f t="shared" si="0"/>
        <v>20</v>
      </c>
      <c r="D27" s="174">
        <v>12</v>
      </c>
      <c r="E27" s="52" t="s">
        <v>83</v>
      </c>
      <c r="F27" s="172">
        <f>20*12</f>
        <v>240</v>
      </c>
      <c r="G27" s="177">
        <v>6</v>
      </c>
      <c r="H27" s="54">
        <f t="shared" si="1"/>
        <v>120</v>
      </c>
      <c r="I27" s="52"/>
      <c r="J27" s="52"/>
      <c r="K27" s="177">
        <v>6</v>
      </c>
      <c r="L27" s="54">
        <f t="shared" si="2"/>
        <v>120</v>
      </c>
      <c r="M27" s="213"/>
      <c r="N27" s="213"/>
      <c r="O27" s="209"/>
    </row>
    <row r="28" spans="1:15" x14ac:dyDescent="0.25">
      <c r="A28" s="50">
        <v>17</v>
      </c>
      <c r="B28" s="173" t="s">
        <v>894</v>
      </c>
      <c r="C28" s="54">
        <f t="shared" si="0"/>
        <v>72</v>
      </c>
      <c r="D28" s="174">
        <v>20</v>
      </c>
      <c r="E28" s="52" t="s">
        <v>483</v>
      </c>
      <c r="F28" s="172">
        <f>20*72</f>
        <v>1440</v>
      </c>
      <c r="G28" s="177">
        <v>10</v>
      </c>
      <c r="H28" s="54">
        <f t="shared" si="1"/>
        <v>720</v>
      </c>
      <c r="I28" s="52"/>
      <c r="J28" s="52"/>
      <c r="K28" s="177">
        <v>10</v>
      </c>
      <c r="L28" s="54">
        <f t="shared" si="2"/>
        <v>720</v>
      </c>
      <c r="M28" s="213"/>
      <c r="N28" s="213"/>
      <c r="O28" s="209"/>
    </row>
    <row r="29" spans="1:15" x14ac:dyDescent="0.25">
      <c r="A29" s="50">
        <v>18</v>
      </c>
      <c r="B29" s="175" t="s">
        <v>895</v>
      </c>
      <c r="C29" s="54">
        <f t="shared" si="0"/>
        <v>45</v>
      </c>
      <c r="D29" s="174">
        <v>30</v>
      </c>
      <c r="E29" s="52" t="s">
        <v>80</v>
      </c>
      <c r="F29" s="172">
        <f>30*45</f>
        <v>1350</v>
      </c>
      <c r="G29" s="176">
        <v>20</v>
      </c>
      <c r="H29" s="54">
        <f t="shared" si="1"/>
        <v>900</v>
      </c>
      <c r="I29" s="52"/>
      <c r="J29" s="52"/>
      <c r="K29" s="176">
        <v>10</v>
      </c>
      <c r="L29" s="54">
        <f t="shared" si="2"/>
        <v>450</v>
      </c>
      <c r="M29" s="213"/>
      <c r="N29" s="213"/>
      <c r="O29" s="209"/>
    </row>
    <row r="30" spans="1:15" x14ac:dyDescent="0.25">
      <c r="A30" s="50">
        <v>19</v>
      </c>
      <c r="B30" s="175" t="s">
        <v>896</v>
      </c>
      <c r="C30" s="54">
        <f t="shared" si="0"/>
        <v>1500</v>
      </c>
      <c r="D30" s="174">
        <v>1</v>
      </c>
      <c r="E30" s="52" t="s">
        <v>80</v>
      </c>
      <c r="F30" s="172">
        <v>1500</v>
      </c>
      <c r="G30" s="176">
        <v>1</v>
      </c>
      <c r="H30" s="54">
        <f t="shared" si="1"/>
        <v>1500</v>
      </c>
      <c r="I30" s="52"/>
      <c r="J30" s="52"/>
      <c r="K30" s="176"/>
      <c r="L30" s="54">
        <f t="shared" si="2"/>
        <v>0</v>
      </c>
      <c r="M30" s="213"/>
      <c r="N30" s="213"/>
      <c r="O30" s="209"/>
    </row>
    <row r="31" spans="1:15" x14ac:dyDescent="0.25">
      <c r="A31" s="50">
        <v>20</v>
      </c>
      <c r="B31" s="173" t="s">
        <v>897</v>
      </c>
      <c r="C31" s="54">
        <f t="shared" si="0"/>
        <v>115</v>
      </c>
      <c r="D31" s="174">
        <v>8</v>
      </c>
      <c r="E31" s="52" t="s">
        <v>80</v>
      </c>
      <c r="F31" s="172">
        <f>8*115</f>
        <v>920</v>
      </c>
      <c r="G31" s="177">
        <v>6</v>
      </c>
      <c r="H31" s="54">
        <f t="shared" si="1"/>
        <v>690</v>
      </c>
      <c r="I31" s="52"/>
      <c r="J31" s="52"/>
      <c r="K31" s="177">
        <v>2</v>
      </c>
      <c r="L31" s="54">
        <f t="shared" si="2"/>
        <v>230</v>
      </c>
      <c r="M31" s="213"/>
      <c r="N31" s="213"/>
      <c r="O31" s="209"/>
    </row>
    <row r="32" spans="1:15" x14ac:dyDescent="0.25">
      <c r="A32" s="50">
        <v>21</v>
      </c>
      <c r="B32" s="173" t="s">
        <v>898</v>
      </c>
      <c r="C32" s="54">
        <f t="shared" si="0"/>
        <v>55</v>
      </c>
      <c r="D32" s="174">
        <v>6</v>
      </c>
      <c r="E32" s="52" t="s">
        <v>482</v>
      </c>
      <c r="F32" s="172">
        <f>6*55</f>
        <v>330</v>
      </c>
      <c r="G32" s="177">
        <v>4</v>
      </c>
      <c r="H32" s="54">
        <f t="shared" si="1"/>
        <v>220</v>
      </c>
      <c r="I32" s="52"/>
      <c r="J32" s="52"/>
      <c r="K32" s="177">
        <v>2</v>
      </c>
      <c r="L32" s="54">
        <f t="shared" si="2"/>
        <v>110</v>
      </c>
      <c r="M32" s="213"/>
      <c r="N32" s="213"/>
      <c r="O32" s="209"/>
    </row>
    <row r="33" spans="1:15" x14ac:dyDescent="0.25">
      <c r="A33" s="50">
        <v>22</v>
      </c>
      <c r="B33" s="173" t="s">
        <v>411</v>
      </c>
      <c r="C33" s="54">
        <f t="shared" si="0"/>
        <v>20</v>
      </c>
      <c r="D33" s="174">
        <v>2</v>
      </c>
      <c r="E33" s="52" t="s">
        <v>81</v>
      </c>
      <c r="F33" s="172">
        <f>2*20</f>
        <v>40</v>
      </c>
      <c r="G33" s="177">
        <v>1</v>
      </c>
      <c r="H33" s="54">
        <f t="shared" si="1"/>
        <v>20</v>
      </c>
      <c r="I33" s="52"/>
      <c r="J33" s="52"/>
      <c r="K33" s="177">
        <v>1</v>
      </c>
      <c r="L33" s="54">
        <f t="shared" si="2"/>
        <v>20</v>
      </c>
      <c r="M33" s="213"/>
      <c r="N33" s="213"/>
      <c r="O33" s="209"/>
    </row>
    <row r="34" spans="1:15" x14ac:dyDescent="0.25">
      <c r="A34" s="50">
        <v>23</v>
      </c>
      <c r="B34" s="173" t="s">
        <v>899</v>
      </c>
      <c r="C34" s="54">
        <f t="shared" si="0"/>
        <v>7</v>
      </c>
      <c r="D34" s="174">
        <v>100</v>
      </c>
      <c r="E34" s="52" t="s">
        <v>80</v>
      </c>
      <c r="F34" s="172">
        <f>100*7</f>
        <v>700</v>
      </c>
      <c r="G34" s="177">
        <v>100</v>
      </c>
      <c r="H34" s="54">
        <f t="shared" si="1"/>
        <v>700</v>
      </c>
      <c r="I34" s="52"/>
      <c r="J34" s="52"/>
      <c r="K34" s="177"/>
      <c r="L34" s="54">
        <f t="shared" si="2"/>
        <v>0</v>
      </c>
      <c r="M34" s="213"/>
      <c r="N34" s="213"/>
      <c r="O34" s="209"/>
    </row>
    <row r="35" spans="1:15" x14ac:dyDescent="0.25">
      <c r="A35" s="50">
        <v>24</v>
      </c>
      <c r="B35" s="173" t="s">
        <v>900</v>
      </c>
      <c r="C35" s="54">
        <f t="shared" si="0"/>
        <v>6</v>
      </c>
      <c r="D35" s="174">
        <v>100</v>
      </c>
      <c r="E35" s="52" t="s">
        <v>80</v>
      </c>
      <c r="F35" s="172">
        <f>100*6</f>
        <v>600</v>
      </c>
      <c r="G35" s="177">
        <v>100</v>
      </c>
      <c r="H35" s="54">
        <f t="shared" si="1"/>
        <v>600</v>
      </c>
      <c r="I35" s="52"/>
      <c r="J35" s="52"/>
      <c r="K35" s="177"/>
      <c r="L35" s="54">
        <f t="shared" si="2"/>
        <v>0</v>
      </c>
      <c r="M35" s="213"/>
      <c r="N35" s="213"/>
      <c r="O35" s="209"/>
    </row>
    <row r="36" spans="1:15" x14ac:dyDescent="0.25">
      <c r="A36" s="50">
        <v>25</v>
      </c>
      <c r="B36" s="173" t="s">
        <v>901</v>
      </c>
      <c r="C36" s="54">
        <f t="shared" si="0"/>
        <v>400</v>
      </c>
      <c r="D36" s="174">
        <v>6</v>
      </c>
      <c r="E36" s="52" t="s">
        <v>80</v>
      </c>
      <c r="F36" s="172">
        <f>400*6</f>
        <v>2400</v>
      </c>
      <c r="G36" s="177">
        <v>6</v>
      </c>
      <c r="H36" s="54">
        <f t="shared" si="1"/>
        <v>2400</v>
      </c>
      <c r="I36" s="52"/>
      <c r="J36" s="52"/>
      <c r="K36" s="177"/>
      <c r="L36" s="54">
        <f t="shared" si="2"/>
        <v>0</v>
      </c>
      <c r="M36" s="213"/>
      <c r="N36" s="213"/>
      <c r="O36" s="209"/>
    </row>
    <row r="37" spans="1:15" x14ac:dyDescent="0.25">
      <c r="A37" s="50">
        <v>26</v>
      </c>
      <c r="B37" s="173" t="s">
        <v>902</v>
      </c>
      <c r="C37" s="54">
        <f t="shared" si="0"/>
        <v>400</v>
      </c>
      <c r="D37" s="174">
        <v>2</v>
      </c>
      <c r="E37" s="52" t="s">
        <v>80</v>
      </c>
      <c r="F37" s="172">
        <f>400*2</f>
        <v>800</v>
      </c>
      <c r="G37" s="177">
        <v>1</v>
      </c>
      <c r="H37" s="54">
        <f t="shared" si="1"/>
        <v>400</v>
      </c>
      <c r="I37" s="52"/>
      <c r="J37" s="52"/>
      <c r="K37" s="177">
        <v>1</v>
      </c>
      <c r="L37" s="54">
        <f t="shared" si="2"/>
        <v>400</v>
      </c>
      <c r="M37" s="213"/>
      <c r="N37" s="213"/>
      <c r="O37" s="209"/>
    </row>
    <row r="38" spans="1:15" x14ac:dyDescent="0.25">
      <c r="A38" s="50">
        <v>27</v>
      </c>
      <c r="B38" s="173" t="s">
        <v>903</v>
      </c>
      <c r="C38" s="54">
        <f t="shared" si="0"/>
        <v>400</v>
      </c>
      <c r="D38" s="174">
        <v>2</v>
      </c>
      <c r="E38" s="52" t="s">
        <v>80</v>
      </c>
      <c r="F38" s="172">
        <f>400*2</f>
        <v>800</v>
      </c>
      <c r="G38" s="177">
        <v>1</v>
      </c>
      <c r="H38" s="54">
        <f t="shared" si="1"/>
        <v>400</v>
      </c>
      <c r="I38" s="52"/>
      <c r="J38" s="52"/>
      <c r="K38" s="177">
        <v>1</v>
      </c>
      <c r="L38" s="54">
        <f t="shared" si="2"/>
        <v>400</v>
      </c>
      <c r="M38" s="213"/>
      <c r="N38" s="213"/>
      <c r="O38" s="209"/>
    </row>
    <row r="39" spans="1:15" x14ac:dyDescent="0.25">
      <c r="A39" s="50">
        <v>28</v>
      </c>
      <c r="B39" s="173" t="s">
        <v>904</v>
      </c>
      <c r="C39" s="54">
        <f t="shared" si="0"/>
        <v>400</v>
      </c>
      <c r="D39" s="174">
        <v>2</v>
      </c>
      <c r="E39" s="52" t="s">
        <v>80</v>
      </c>
      <c r="F39" s="172">
        <f>400*2</f>
        <v>800</v>
      </c>
      <c r="G39" s="177">
        <v>1</v>
      </c>
      <c r="H39" s="54">
        <f t="shared" si="1"/>
        <v>400</v>
      </c>
      <c r="I39" s="52"/>
      <c r="J39" s="52"/>
      <c r="K39" s="177">
        <v>1</v>
      </c>
      <c r="L39" s="54">
        <f t="shared" si="2"/>
        <v>400</v>
      </c>
      <c r="M39" s="213"/>
      <c r="N39" s="213"/>
      <c r="O39" s="209"/>
    </row>
    <row r="40" spans="1:15" x14ac:dyDescent="0.25">
      <c r="A40" s="50">
        <v>29</v>
      </c>
      <c r="B40" s="173" t="s">
        <v>905</v>
      </c>
      <c r="C40" s="54">
        <f t="shared" si="0"/>
        <v>4000</v>
      </c>
      <c r="D40" s="174">
        <v>2</v>
      </c>
      <c r="E40" s="52" t="s">
        <v>80</v>
      </c>
      <c r="F40" s="172">
        <f>4000*2</f>
        <v>8000</v>
      </c>
      <c r="G40" s="177">
        <v>1</v>
      </c>
      <c r="H40" s="54">
        <f t="shared" si="1"/>
        <v>4000</v>
      </c>
      <c r="I40" s="52"/>
      <c r="J40" s="52"/>
      <c r="K40" s="177">
        <v>1</v>
      </c>
      <c r="L40" s="54">
        <f t="shared" si="2"/>
        <v>4000</v>
      </c>
      <c r="M40" s="213"/>
      <c r="N40" s="213"/>
      <c r="O40" s="209"/>
    </row>
    <row r="41" spans="1:15" x14ac:dyDescent="0.25">
      <c r="A41" s="50">
        <v>30</v>
      </c>
      <c r="B41" s="173" t="s">
        <v>906</v>
      </c>
      <c r="C41" s="54">
        <f t="shared" si="0"/>
        <v>1150</v>
      </c>
      <c r="D41" s="174">
        <v>4</v>
      </c>
      <c r="E41" s="52" t="s">
        <v>80</v>
      </c>
      <c r="F41" s="172">
        <f>4*1150</f>
        <v>4600</v>
      </c>
      <c r="G41" s="177">
        <v>2</v>
      </c>
      <c r="H41" s="54">
        <f t="shared" si="1"/>
        <v>2300</v>
      </c>
      <c r="I41" s="52"/>
      <c r="J41" s="52"/>
      <c r="K41" s="177">
        <v>2</v>
      </c>
      <c r="L41" s="54">
        <f t="shared" si="2"/>
        <v>2300</v>
      </c>
      <c r="M41" s="213"/>
      <c r="N41" s="213"/>
      <c r="O41" s="209"/>
    </row>
    <row r="42" spans="1:15" x14ac:dyDescent="0.25">
      <c r="A42" s="50">
        <v>31</v>
      </c>
      <c r="B42" s="173" t="s">
        <v>907</v>
      </c>
      <c r="C42" s="54">
        <f t="shared" si="0"/>
        <v>1200</v>
      </c>
      <c r="D42" s="174">
        <v>2</v>
      </c>
      <c r="E42" s="52" t="s">
        <v>80</v>
      </c>
      <c r="F42" s="172">
        <f>1200*2</f>
        <v>2400</v>
      </c>
      <c r="G42" s="177">
        <v>1</v>
      </c>
      <c r="H42" s="54">
        <f t="shared" si="1"/>
        <v>1200</v>
      </c>
      <c r="I42" s="52"/>
      <c r="J42" s="52"/>
      <c r="K42" s="177">
        <v>1</v>
      </c>
      <c r="L42" s="54">
        <f t="shared" si="2"/>
        <v>1200</v>
      </c>
      <c r="M42" s="213"/>
      <c r="N42" s="213"/>
      <c r="O42" s="209"/>
    </row>
    <row r="43" spans="1:15" x14ac:dyDescent="0.25">
      <c r="A43" s="50">
        <v>32</v>
      </c>
      <c r="B43" s="173" t="s">
        <v>908</v>
      </c>
      <c r="C43" s="54">
        <f t="shared" si="0"/>
        <v>65</v>
      </c>
      <c r="D43" s="174">
        <v>8</v>
      </c>
      <c r="E43" s="52" t="s">
        <v>80</v>
      </c>
      <c r="F43" s="172">
        <f>65*8</f>
        <v>520</v>
      </c>
      <c r="G43" s="177">
        <v>4</v>
      </c>
      <c r="H43" s="54">
        <f t="shared" si="1"/>
        <v>260</v>
      </c>
      <c r="I43" s="52"/>
      <c r="J43" s="52"/>
      <c r="K43" s="177">
        <v>4</v>
      </c>
      <c r="L43" s="54">
        <f t="shared" si="2"/>
        <v>260</v>
      </c>
      <c r="M43" s="213"/>
      <c r="N43" s="213"/>
      <c r="O43" s="209"/>
    </row>
    <row r="44" spans="1:15" x14ac:dyDescent="0.25">
      <c r="A44" s="50">
        <v>33</v>
      </c>
      <c r="B44" s="173" t="s">
        <v>909</v>
      </c>
      <c r="C44" s="54">
        <f t="shared" ref="C44:C65" si="3">F44/D44</f>
        <v>65</v>
      </c>
      <c r="D44" s="174">
        <v>8</v>
      </c>
      <c r="E44" s="52" t="s">
        <v>80</v>
      </c>
      <c r="F44" s="172">
        <f>65*8</f>
        <v>520</v>
      </c>
      <c r="G44" s="177">
        <v>4</v>
      </c>
      <c r="H44" s="54">
        <f t="shared" ref="H44:H65" si="4">G44*C44</f>
        <v>260</v>
      </c>
      <c r="I44" s="52"/>
      <c r="J44" s="52"/>
      <c r="K44" s="177">
        <v>4</v>
      </c>
      <c r="L44" s="54">
        <f t="shared" ref="L44:L65" si="5">K44*C44</f>
        <v>260</v>
      </c>
      <c r="M44" s="213"/>
      <c r="N44" s="213"/>
      <c r="O44" s="209"/>
    </row>
    <row r="45" spans="1:15" x14ac:dyDescent="0.25">
      <c r="A45" s="50">
        <v>34</v>
      </c>
      <c r="B45" s="173" t="s">
        <v>910</v>
      </c>
      <c r="C45" s="54">
        <f t="shared" si="3"/>
        <v>55</v>
      </c>
      <c r="D45" s="174">
        <v>24</v>
      </c>
      <c r="E45" s="52" t="s">
        <v>80</v>
      </c>
      <c r="F45" s="172">
        <f>24*55</f>
        <v>1320</v>
      </c>
      <c r="G45" s="177">
        <v>12</v>
      </c>
      <c r="H45" s="54">
        <f t="shared" si="4"/>
        <v>660</v>
      </c>
      <c r="I45" s="52"/>
      <c r="J45" s="52"/>
      <c r="K45" s="177">
        <v>12</v>
      </c>
      <c r="L45" s="54">
        <f t="shared" si="5"/>
        <v>660</v>
      </c>
      <c r="M45" s="213"/>
      <c r="N45" s="213"/>
      <c r="O45" s="209"/>
    </row>
    <row r="46" spans="1:15" x14ac:dyDescent="0.25">
      <c r="A46" s="50">
        <v>35</v>
      </c>
      <c r="B46" s="173" t="s">
        <v>911</v>
      </c>
      <c r="C46" s="54">
        <f t="shared" si="3"/>
        <v>50</v>
      </c>
      <c r="D46" s="174">
        <v>1</v>
      </c>
      <c r="E46" s="52" t="s">
        <v>87</v>
      </c>
      <c r="F46" s="172">
        <v>50</v>
      </c>
      <c r="G46" s="177">
        <v>1</v>
      </c>
      <c r="H46" s="54">
        <f t="shared" si="4"/>
        <v>50</v>
      </c>
      <c r="I46" s="52"/>
      <c r="J46" s="52"/>
      <c r="K46" s="177"/>
      <c r="L46" s="54">
        <f t="shared" si="5"/>
        <v>0</v>
      </c>
      <c r="M46" s="213"/>
      <c r="N46" s="213"/>
      <c r="O46" s="209"/>
    </row>
    <row r="47" spans="1:15" x14ac:dyDescent="0.25">
      <c r="A47" s="50">
        <v>36</v>
      </c>
      <c r="B47" s="173" t="s">
        <v>912</v>
      </c>
      <c r="C47" s="54">
        <f t="shared" si="3"/>
        <v>49</v>
      </c>
      <c r="D47" s="174">
        <v>7</v>
      </c>
      <c r="E47" s="52" t="s">
        <v>80</v>
      </c>
      <c r="F47" s="172">
        <f>49*7</f>
        <v>343</v>
      </c>
      <c r="G47" s="177">
        <v>4</v>
      </c>
      <c r="H47" s="54">
        <f t="shared" si="4"/>
        <v>196</v>
      </c>
      <c r="I47" s="52"/>
      <c r="J47" s="52"/>
      <c r="K47" s="177">
        <v>3</v>
      </c>
      <c r="L47" s="54">
        <f t="shared" si="5"/>
        <v>147</v>
      </c>
      <c r="M47" s="213"/>
      <c r="N47" s="213"/>
      <c r="O47" s="209"/>
    </row>
    <row r="48" spans="1:15" x14ac:dyDescent="0.25">
      <c r="A48" s="50">
        <v>37</v>
      </c>
      <c r="B48" s="173" t="s">
        <v>913</v>
      </c>
      <c r="C48" s="54">
        <f t="shared" si="3"/>
        <v>35</v>
      </c>
      <c r="D48" s="174">
        <v>7</v>
      </c>
      <c r="E48" s="52" t="s">
        <v>80</v>
      </c>
      <c r="F48" s="172">
        <f>7*35</f>
        <v>245</v>
      </c>
      <c r="G48" s="177">
        <v>4</v>
      </c>
      <c r="H48" s="54">
        <f t="shared" si="4"/>
        <v>140</v>
      </c>
      <c r="I48" s="52"/>
      <c r="J48" s="52"/>
      <c r="K48" s="177">
        <v>3</v>
      </c>
      <c r="L48" s="54">
        <f t="shared" si="5"/>
        <v>105</v>
      </c>
      <c r="M48" s="213"/>
      <c r="N48" s="213"/>
      <c r="O48" s="209"/>
    </row>
    <row r="49" spans="1:15" x14ac:dyDescent="0.25">
      <c r="A49" s="50">
        <v>38</v>
      </c>
      <c r="B49" s="173" t="s">
        <v>914</v>
      </c>
      <c r="C49" s="54">
        <f t="shared" si="3"/>
        <v>165</v>
      </c>
      <c r="D49" s="174">
        <v>4</v>
      </c>
      <c r="E49" s="52" t="s">
        <v>80</v>
      </c>
      <c r="F49" s="172">
        <f>4*165</f>
        <v>660</v>
      </c>
      <c r="G49" s="177">
        <v>4</v>
      </c>
      <c r="H49" s="54">
        <f t="shared" si="4"/>
        <v>660</v>
      </c>
      <c r="I49" s="52"/>
      <c r="J49" s="52"/>
      <c r="K49" s="52"/>
      <c r="L49" s="54">
        <f t="shared" si="5"/>
        <v>0</v>
      </c>
      <c r="M49" s="213"/>
      <c r="N49" s="213"/>
      <c r="O49" s="209"/>
    </row>
    <row r="50" spans="1:15" x14ac:dyDescent="0.25">
      <c r="A50" s="50">
        <v>39</v>
      </c>
      <c r="B50" s="173" t="s">
        <v>915</v>
      </c>
      <c r="C50" s="54">
        <f t="shared" si="3"/>
        <v>1500</v>
      </c>
      <c r="D50" s="174">
        <v>1</v>
      </c>
      <c r="E50" s="52" t="s">
        <v>95</v>
      </c>
      <c r="F50" s="172">
        <v>1500</v>
      </c>
      <c r="G50" s="177">
        <v>1</v>
      </c>
      <c r="H50" s="54">
        <f t="shared" si="4"/>
        <v>1500</v>
      </c>
      <c r="I50" s="52"/>
      <c r="J50" s="52"/>
      <c r="K50" s="52"/>
      <c r="L50" s="54">
        <f t="shared" si="5"/>
        <v>0</v>
      </c>
      <c r="M50" s="213"/>
      <c r="N50" s="213"/>
      <c r="O50" s="209"/>
    </row>
    <row r="51" spans="1:15" x14ac:dyDescent="0.25">
      <c r="A51" s="50">
        <v>40</v>
      </c>
      <c r="B51" s="173" t="s">
        <v>916</v>
      </c>
      <c r="C51" s="54">
        <f t="shared" si="3"/>
        <v>4500</v>
      </c>
      <c r="D51" s="174">
        <v>1</v>
      </c>
      <c r="E51" s="52" t="s">
        <v>80</v>
      </c>
      <c r="F51" s="172">
        <v>4500</v>
      </c>
      <c r="G51" s="177">
        <v>1</v>
      </c>
      <c r="H51" s="54">
        <f t="shared" si="4"/>
        <v>4500</v>
      </c>
      <c r="I51" s="52"/>
      <c r="J51" s="52"/>
      <c r="K51" s="52"/>
      <c r="L51" s="54">
        <f t="shared" si="5"/>
        <v>0</v>
      </c>
      <c r="M51" s="213"/>
      <c r="N51" s="213"/>
      <c r="O51" s="209"/>
    </row>
    <row r="52" spans="1:15" x14ac:dyDescent="0.25">
      <c r="A52" s="50">
        <v>41</v>
      </c>
      <c r="B52" s="173" t="s">
        <v>917</v>
      </c>
      <c r="C52" s="54">
        <f t="shared" si="3"/>
        <v>450</v>
      </c>
      <c r="D52" s="174">
        <v>5</v>
      </c>
      <c r="E52" s="52" t="s">
        <v>80</v>
      </c>
      <c r="F52" s="172">
        <f>5*450</f>
        <v>2250</v>
      </c>
      <c r="G52" s="177">
        <v>5</v>
      </c>
      <c r="H52" s="54">
        <f t="shared" si="4"/>
        <v>2250</v>
      </c>
      <c r="I52" s="52"/>
      <c r="J52" s="52"/>
      <c r="K52" s="52"/>
      <c r="L52" s="54">
        <f t="shared" si="5"/>
        <v>0</v>
      </c>
      <c r="M52" s="213"/>
      <c r="N52" s="213"/>
      <c r="O52" s="209"/>
    </row>
    <row r="53" spans="1:15" x14ac:dyDescent="0.25">
      <c r="A53" s="50">
        <v>42</v>
      </c>
      <c r="B53" s="173" t="s">
        <v>918</v>
      </c>
      <c r="C53" s="54">
        <f t="shared" si="3"/>
        <v>450</v>
      </c>
      <c r="D53" s="174">
        <v>1</v>
      </c>
      <c r="E53" s="52" t="s">
        <v>80</v>
      </c>
      <c r="F53" s="172">
        <v>450</v>
      </c>
      <c r="G53" s="177">
        <v>1</v>
      </c>
      <c r="H53" s="54">
        <f t="shared" si="4"/>
        <v>450</v>
      </c>
      <c r="I53" s="52"/>
      <c r="J53" s="52"/>
      <c r="K53" s="52"/>
      <c r="L53" s="54">
        <f t="shared" si="5"/>
        <v>0</v>
      </c>
      <c r="M53" s="213"/>
      <c r="N53" s="213"/>
      <c r="O53" s="209"/>
    </row>
    <row r="54" spans="1:15" x14ac:dyDescent="0.25">
      <c r="A54" s="50">
        <v>43</v>
      </c>
      <c r="B54" s="173" t="s">
        <v>919</v>
      </c>
      <c r="C54" s="54">
        <f t="shared" si="3"/>
        <v>450</v>
      </c>
      <c r="D54" s="174">
        <v>1</v>
      </c>
      <c r="E54" s="52" t="s">
        <v>80</v>
      </c>
      <c r="F54" s="172">
        <v>450</v>
      </c>
      <c r="G54" s="177">
        <v>1</v>
      </c>
      <c r="H54" s="54">
        <f t="shared" si="4"/>
        <v>450</v>
      </c>
      <c r="I54" s="52"/>
      <c r="J54" s="52"/>
      <c r="K54" s="52"/>
      <c r="L54" s="54">
        <f t="shared" si="5"/>
        <v>0</v>
      </c>
      <c r="M54" s="213"/>
      <c r="N54" s="213"/>
      <c r="O54" s="209"/>
    </row>
    <row r="55" spans="1:15" x14ac:dyDescent="0.25">
      <c r="A55" s="50">
        <v>44</v>
      </c>
      <c r="B55" s="173" t="s">
        <v>920</v>
      </c>
      <c r="C55" s="54">
        <f t="shared" si="3"/>
        <v>450</v>
      </c>
      <c r="D55" s="174">
        <v>1</v>
      </c>
      <c r="E55" s="52" t="s">
        <v>80</v>
      </c>
      <c r="F55" s="172">
        <v>450</v>
      </c>
      <c r="G55" s="177">
        <v>1</v>
      </c>
      <c r="H55" s="54">
        <f t="shared" si="4"/>
        <v>450</v>
      </c>
      <c r="I55" s="52"/>
      <c r="J55" s="52"/>
      <c r="K55" s="52"/>
      <c r="L55" s="54">
        <f t="shared" si="5"/>
        <v>0</v>
      </c>
      <c r="M55" s="213"/>
      <c r="N55" s="213"/>
      <c r="O55" s="209"/>
    </row>
    <row r="56" spans="1:15" x14ac:dyDescent="0.25">
      <c r="A56" s="50">
        <v>45</v>
      </c>
      <c r="B56" s="173" t="s">
        <v>921</v>
      </c>
      <c r="C56" s="54">
        <f t="shared" si="3"/>
        <v>145</v>
      </c>
      <c r="D56" s="174">
        <v>25</v>
      </c>
      <c r="E56" s="52" t="s">
        <v>483</v>
      </c>
      <c r="F56" s="172">
        <f>145*25</f>
        <v>3625</v>
      </c>
      <c r="G56" s="177">
        <v>13</v>
      </c>
      <c r="H56" s="54">
        <f t="shared" si="4"/>
        <v>1885</v>
      </c>
      <c r="I56" s="52"/>
      <c r="J56" s="52"/>
      <c r="K56" s="177">
        <v>12</v>
      </c>
      <c r="L56" s="54">
        <f t="shared" si="5"/>
        <v>1740</v>
      </c>
      <c r="M56" s="213"/>
      <c r="N56" s="213"/>
      <c r="O56" s="209"/>
    </row>
    <row r="57" spans="1:15" x14ac:dyDescent="0.25">
      <c r="A57" s="50">
        <v>46</v>
      </c>
      <c r="B57" s="173" t="s">
        <v>922</v>
      </c>
      <c r="C57" s="54">
        <f t="shared" si="3"/>
        <v>499</v>
      </c>
      <c r="D57" s="174">
        <v>10</v>
      </c>
      <c r="E57" s="52" t="s">
        <v>482</v>
      </c>
      <c r="F57" s="172">
        <f>499*10</f>
        <v>4990</v>
      </c>
      <c r="G57" s="177">
        <v>6</v>
      </c>
      <c r="H57" s="54">
        <f t="shared" si="4"/>
        <v>2994</v>
      </c>
      <c r="I57" s="52"/>
      <c r="J57" s="52"/>
      <c r="K57" s="177">
        <v>4</v>
      </c>
      <c r="L57" s="54">
        <f t="shared" si="5"/>
        <v>1996</v>
      </c>
      <c r="M57" s="213"/>
      <c r="N57" s="213"/>
      <c r="O57" s="209"/>
    </row>
    <row r="58" spans="1:15" x14ac:dyDescent="0.25">
      <c r="A58" s="50">
        <v>47</v>
      </c>
      <c r="B58" s="173" t="s">
        <v>923</v>
      </c>
      <c r="C58" s="54">
        <f t="shared" si="3"/>
        <v>185</v>
      </c>
      <c r="D58" s="174">
        <v>10</v>
      </c>
      <c r="E58" s="52" t="s">
        <v>482</v>
      </c>
      <c r="F58" s="172">
        <f>185*10</f>
        <v>1850</v>
      </c>
      <c r="G58" s="177">
        <v>5</v>
      </c>
      <c r="H58" s="54">
        <f t="shared" si="4"/>
        <v>925</v>
      </c>
      <c r="I58" s="52"/>
      <c r="J58" s="52"/>
      <c r="K58" s="177">
        <v>5</v>
      </c>
      <c r="L58" s="54">
        <f t="shared" si="5"/>
        <v>925</v>
      </c>
      <c r="M58" s="213"/>
      <c r="N58" s="213"/>
      <c r="O58" s="209"/>
    </row>
    <row r="59" spans="1:15" x14ac:dyDescent="0.25">
      <c r="A59" s="50">
        <v>48</v>
      </c>
      <c r="B59" s="173" t="s">
        <v>262</v>
      </c>
      <c r="C59" s="54">
        <f t="shared" si="3"/>
        <v>105</v>
      </c>
      <c r="D59" s="174">
        <v>28</v>
      </c>
      <c r="E59" s="52" t="s">
        <v>482</v>
      </c>
      <c r="F59" s="172">
        <f>105*28</f>
        <v>2940</v>
      </c>
      <c r="G59" s="177">
        <v>14</v>
      </c>
      <c r="H59" s="54">
        <f t="shared" si="4"/>
        <v>1470</v>
      </c>
      <c r="I59" s="52"/>
      <c r="J59" s="52"/>
      <c r="K59" s="177">
        <v>14</v>
      </c>
      <c r="L59" s="54">
        <f t="shared" si="5"/>
        <v>1470</v>
      </c>
      <c r="M59" s="213"/>
      <c r="N59" s="213"/>
      <c r="O59" s="209"/>
    </row>
    <row r="60" spans="1:15" x14ac:dyDescent="0.25">
      <c r="A60" s="50">
        <v>49</v>
      </c>
      <c r="B60" s="173" t="s">
        <v>924</v>
      </c>
      <c r="C60" s="54">
        <f t="shared" si="3"/>
        <v>115</v>
      </c>
      <c r="D60" s="174">
        <v>20</v>
      </c>
      <c r="E60" s="52" t="s">
        <v>81</v>
      </c>
      <c r="F60" s="172">
        <f>115*20</f>
        <v>2300</v>
      </c>
      <c r="G60" s="177">
        <v>10</v>
      </c>
      <c r="H60" s="54">
        <f t="shared" si="4"/>
        <v>1150</v>
      </c>
      <c r="I60" s="52"/>
      <c r="J60" s="52"/>
      <c r="K60" s="177">
        <v>10</v>
      </c>
      <c r="L60" s="54">
        <f t="shared" si="5"/>
        <v>1150</v>
      </c>
      <c r="M60" s="213"/>
      <c r="N60" s="213"/>
      <c r="O60" s="209"/>
    </row>
    <row r="61" spans="1:15" x14ac:dyDescent="0.25">
      <c r="A61" s="50">
        <v>50</v>
      </c>
      <c r="B61" s="173" t="s">
        <v>925</v>
      </c>
      <c r="C61" s="54">
        <f t="shared" si="3"/>
        <v>275</v>
      </c>
      <c r="D61" s="174">
        <v>15</v>
      </c>
      <c r="E61" s="52" t="s">
        <v>483</v>
      </c>
      <c r="F61" s="172">
        <f>15*275</f>
        <v>4125</v>
      </c>
      <c r="G61" s="177">
        <v>8</v>
      </c>
      <c r="H61" s="54">
        <f t="shared" si="4"/>
        <v>2200</v>
      </c>
      <c r="I61" s="52"/>
      <c r="J61" s="52"/>
      <c r="K61" s="177">
        <v>7</v>
      </c>
      <c r="L61" s="54">
        <f t="shared" si="5"/>
        <v>1925</v>
      </c>
      <c r="M61" s="213"/>
      <c r="N61" s="213"/>
      <c r="O61" s="209"/>
    </row>
    <row r="62" spans="1:15" x14ac:dyDescent="0.25">
      <c r="A62" s="50">
        <v>51</v>
      </c>
      <c r="B62" s="173" t="s">
        <v>270</v>
      </c>
      <c r="C62" s="54">
        <f t="shared" si="3"/>
        <v>20</v>
      </c>
      <c r="D62" s="174">
        <v>2</v>
      </c>
      <c r="E62" s="52" t="s">
        <v>80</v>
      </c>
      <c r="F62" s="172">
        <f>2*20</f>
        <v>40</v>
      </c>
      <c r="G62" s="177">
        <v>2</v>
      </c>
      <c r="H62" s="54">
        <f t="shared" si="4"/>
        <v>40</v>
      </c>
      <c r="I62" s="52"/>
      <c r="J62" s="52"/>
      <c r="K62" s="177"/>
      <c r="L62" s="54">
        <f t="shared" si="5"/>
        <v>0</v>
      </c>
      <c r="M62" s="213"/>
      <c r="N62" s="213"/>
      <c r="O62" s="209"/>
    </row>
    <row r="63" spans="1:15" x14ac:dyDescent="0.25">
      <c r="A63" s="50">
        <v>52</v>
      </c>
      <c r="B63" s="173" t="s">
        <v>926</v>
      </c>
      <c r="C63" s="54">
        <f t="shared" si="3"/>
        <v>75</v>
      </c>
      <c r="D63" s="174">
        <v>16</v>
      </c>
      <c r="E63" s="52" t="s">
        <v>483</v>
      </c>
      <c r="F63" s="172">
        <f>75*16</f>
        <v>1200</v>
      </c>
      <c r="G63" s="177">
        <v>8</v>
      </c>
      <c r="H63" s="54">
        <f t="shared" si="4"/>
        <v>600</v>
      </c>
      <c r="I63" s="52"/>
      <c r="J63" s="52"/>
      <c r="K63" s="177">
        <v>8</v>
      </c>
      <c r="L63" s="54">
        <f t="shared" si="5"/>
        <v>600</v>
      </c>
      <c r="M63" s="213"/>
      <c r="N63" s="213"/>
      <c r="O63" s="209"/>
    </row>
    <row r="64" spans="1:15" x14ac:dyDescent="0.25">
      <c r="A64" s="50">
        <v>53</v>
      </c>
      <c r="B64" s="173" t="s">
        <v>927</v>
      </c>
      <c r="C64" s="54">
        <f t="shared" si="3"/>
        <v>170</v>
      </c>
      <c r="D64" s="174">
        <v>10</v>
      </c>
      <c r="E64" s="52" t="s">
        <v>89</v>
      </c>
      <c r="F64" s="172">
        <f>170*10</f>
        <v>1700</v>
      </c>
      <c r="G64" s="177">
        <v>6</v>
      </c>
      <c r="H64" s="54">
        <f t="shared" si="4"/>
        <v>1020</v>
      </c>
      <c r="I64" s="52"/>
      <c r="J64" s="52"/>
      <c r="K64" s="177">
        <v>4</v>
      </c>
      <c r="L64" s="54">
        <f t="shared" si="5"/>
        <v>680</v>
      </c>
      <c r="M64" s="213"/>
      <c r="N64" s="213"/>
      <c r="O64" s="209"/>
    </row>
    <row r="65" spans="1:15" x14ac:dyDescent="0.25">
      <c r="A65" s="50">
        <v>54</v>
      </c>
      <c r="B65" s="173" t="s">
        <v>928</v>
      </c>
      <c r="C65" s="54">
        <f t="shared" si="3"/>
        <v>20000</v>
      </c>
      <c r="D65" s="174">
        <v>1</v>
      </c>
      <c r="E65" s="52" t="s">
        <v>95</v>
      </c>
      <c r="F65" s="172">
        <v>20000</v>
      </c>
      <c r="G65" s="177">
        <v>1</v>
      </c>
      <c r="H65" s="54">
        <f t="shared" si="4"/>
        <v>20000</v>
      </c>
      <c r="I65" s="52"/>
      <c r="J65" s="52"/>
      <c r="K65" s="52"/>
      <c r="L65" s="54">
        <f t="shared" si="5"/>
        <v>0</v>
      </c>
      <c r="M65" s="213"/>
      <c r="N65" s="213"/>
      <c r="O65" s="209"/>
    </row>
    <row r="66" spans="1:15" x14ac:dyDescent="0.25">
      <c r="A66" s="130" t="s">
        <v>19</v>
      </c>
      <c r="B66" s="52"/>
      <c r="C66" s="52"/>
      <c r="D66" s="50"/>
      <c r="E66" s="52"/>
      <c r="F66" s="54">
        <f>SUM(F12:F65)</f>
        <v>92835</v>
      </c>
      <c r="G66" s="52"/>
      <c r="H66" s="54">
        <f>SUM(H12:H65)</f>
        <v>67280</v>
      </c>
      <c r="I66" s="52"/>
      <c r="J66" s="52"/>
      <c r="K66" s="52"/>
      <c r="L66" s="54">
        <f>SUM(L12:L65)</f>
        <v>25555</v>
      </c>
      <c r="M66" s="52"/>
      <c r="N66" s="52"/>
    </row>
    <row r="67" spans="1:15" s="8" customFormat="1" x14ac:dyDescent="0.25">
      <c r="A67" s="5"/>
      <c r="B67" s="5"/>
      <c r="C67" s="5"/>
      <c r="D67" s="57"/>
      <c r="E67" s="5"/>
      <c r="F67" s="5"/>
      <c r="G67" s="5"/>
      <c r="H67" s="5"/>
      <c r="I67" s="5"/>
      <c r="J67" s="5"/>
      <c r="K67" s="5"/>
      <c r="L67" s="5"/>
      <c r="M67" s="5"/>
      <c r="N67" s="5"/>
    </row>
    <row r="68" spans="1:15" s="8" customFormat="1" x14ac:dyDescent="0.25">
      <c r="A68" s="20" t="s">
        <v>27</v>
      </c>
      <c r="B68" s="6"/>
      <c r="C68" s="6"/>
      <c r="D68" s="58"/>
      <c r="E68" s="6"/>
      <c r="F68" s="6"/>
      <c r="G68" s="6"/>
      <c r="H68" s="7"/>
      <c r="I68" s="7"/>
      <c r="J68" s="7"/>
      <c r="K68" s="7"/>
      <c r="L68" s="7"/>
    </row>
    <row r="69" spans="1:15" s="8" customFormat="1" ht="14.45" customHeight="1" x14ac:dyDescent="0.25">
      <c r="B69" s="7"/>
      <c r="C69" s="7"/>
      <c r="D69" s="131"/>
      <c r="E69" s="7"/>
      <c r="F69" s="7"/>
      <c r="G69" s="7"/>
      <c r="H69" s="15"/>
      <c r="I69" s="7"/>
      <c r="K69"/>
      <c r="L69"/>
      <c r="M69"/>
    </row>
    <row r="70" spans="1:15" s="8" customFormat="1" ht="14.45" customHeight="1" x14ac:dyDescent="0.25">
      <c r="B70" s="7"/>
      <c r="C70" s="7"/>
      <c r="D70" s="131"/>
      <c r="E70" s="7"/>
      <c r="F70" s="7"/>
      <c r="G70" s="7"/>
      <c r="H70" s="15"/>
      <c r="I70" s="7"/>
      <c r="K70"/>
      <c r="L70"/>
      <c r="M70"/>
    </row>
    <row r="71" spans="1:15" s="8" customFormat="1" ht="14.45" customHeight="1" x14ac:dyDescent="0.25">
      <c r="A71" s="276" t="s">
        <v>933</v>
      </c>
      <c r="B71" s="276"/>
      <c r="C71" s="276"/>
      <c r="D71" s="131"/>
      <c r="E71" s="7"/>
      <c r="F71" s="7"/>
      <c r="G71" s="7"/>
      <c r="H71" s="15"/>
      <c r="I71" s="7"/>
      <c r="K71"/>
      <c r="L71"/>
      <c r="M71"/>
    </row>
    <row r="72" spans="1:15" s="8" customFormat="1" x14ac:dyDescent="0.25">
      <c r="A72" s="291" t="s">
        <v>934</v>
      </c>
      <c r="B72" s="291"/>
      <c r="C72" s="291"/>
      <c r="D72" s="131"/>
      <c r="H72" s="7"/>
      <c r="K72"/>
      <c r="L72"/>
      <c r="M72"/>
    </row>
    <row r="73" spans="1:15" s="8" customFormat="1" x14ac:dyDescent="0.25">
      <c r="B73" s="7"/>
      <c r="C73" s="7"/>
      <c r="D73" s="131"/>
      <c r="H73" s="7"/>
      <c r="K73"/>
      <c r="L73"/>
      <c r="M73"/>
    </row>
    <row r="74" spans="1:15" s="8" customFormat="1" x14ac:dyDescent="0.25">
      <c r="D74" s="132"/>
    </row>
  </sheetData>
  <sheetProtection password="C1B6" sheet="1" objects="1" scenarios="1"/>
  <mergeCells count="22">
    <mergeCell ref="G9:N9"/>
    <mergeCell ref="A9:A11"/>
    <mergeCell ref="B9:B11"/>
    <mergeCell ref="C9:C11"/>
    <mergeCell ref="D9:E10"/>
    <mergeCell ref="F9:F11"/>
    <mergeCell ref="A71:C71"/>
    <mergeCell ref="A72:C72"/>
    <mergeCell ref="K7:N7"/>
    <mergeCell ref="G3:H3"/>
    <mergeCell ref="G4:H4"/>
    <mergeCell ref="A6:D6"/>
    <mergeCell ref="A7:E7"/>
    <mergeCell ref="F7:J7"/>
    <mergeCell ref="G10:H10"/>
    <mergeCell ref="I10:J10"/>
    <mergeCell ref="K10:L10"/>
    <mergeCell ref="M10:N10"/>
    <mergeCell ref="A8:E8"/>
    <mergeCell ref="G8:H8"/>
    <mergeCell ref="I8:J8"/>
    <mergeCell ref="K8:N8"/>
  </mergeCells>
  <pageMargins left="0.62992125984251968" right="0.23622047244094491" top="0" bottom="0" header="0.31496062992125984" footer="0.31496062992125984"/>
  <pageSetup paperSize="10000" scale="8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7"/>
  <sheetViews>
    <sheetView zoomScaleNormal="100" zoomScaleSheetLayoutView="100" workbookViewId="0">
      <selection activeCell="A6" sqref="A6:D6"/>
    </sheetView>
  </sheetViews>
  <sheetFormatPr defaultRowHeight="15" x14ac:dyDescent="0.25"/>
  <cols>
    <col min="1" max="1" width="10.5703125" customWidth="1"/>
    <col min="2" max="2" width="26.42578125" customWidth="1"/>
    <col min="3" max="3" width="13.5703125" customWidth="1"/>
    <col min="4" max="4" width="7.5703125" customWidth="1"/>
    <col min="5" max="5" width="8.85546875" customWidth="1"/>
    <col min="6" max="6" width="11.42578125" customWidth="1"/>
    <col min="8" max="8" width="11.85546875" customWidth="1"/>
    <col min="10" max="10" width="11.85546875" customWidth="1"/>
    <col min="11" max="11" width="9.140625" customWidth="1"/>
    <col min="12" max="12" width="11.85546875" customWidth="1"/>
    <col min="14" max="14" width="11.85546875" customWidth="1"/>
  </cols>
  <sheetData>
    <row r="1" spans="1:15" ht="14.45" x14ac:dyDescent="0.35">
      <c r="A1" s="16" t="s">
        <v>24</v>
      </c>
      <c r="B1" s="13"/>
      <c r="C1" s="13"/>
    </row>
    <row r="2" spans="1:15" ht="14.45" x14ac:dyDescent="0.35">
      <c r="A2" s="16"/>
      <c r="B2" s="13"/>
      <c r="C2" s="13"/>
    </row>
    <row r="3" spans="1:15" ht="14.45" x14ac:dyDescent="0.35">
      <c r="G3" s="282" t="s">
        <v>0</v>
      </c>
      <c r="H3" s="282"/>
    </row>
    <row r="4" spans="1:15" ht="14.45" x14ac:dyDescent="0.35">
      <c r="G4" s="283" t="s">
        <v>33</v>
      </c>
      <c r="H4" s="283"/>
    </row>
    <row r="6" spans="1:15" ht="14.45" customHeight="1" x14ac:dyDescent="0.25">
      <c r="A6" s="284" t="s">
        <v>552</v>
      </c>
      <c r="B6" s="284"/>
      <c r="C6" s="284"/>
      <c r="D6" s="284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x14ac:dyDescent="0.25">
      <c r="A7" s="285" t="s">
        <v>1</v>
      </c>
      <c r="B7" s="285"/>
      <c r="C7" s="285"/>
      <c r="D7" s="285"/>
      <c r="E7" s="285"/>
      <c r="F7" s="277" t="s">
        <v>2</v>
      </c>
      <c r="G7" s="277"/>
      <c r="H7" s="277"/>
      <c r="I7" s="277"/>
      <c r="J7" s="277"/>
      <c r="K7" s="280" t="s">
        <v>26</v>
      </c>
      <c r="L7" s="280"/>
      <c r="M7" s="280"/>
      <c r="N7" s="280"/>
    </row>
    <row r="8" spans="1:15" ht="14.45" x14ac:dyDescent="0.35">
      <c r="A8" s="286" t="s">
        <v>401</v>
      </c>
      <c r="B8" s="286"/>
      <c r="C8" s="286"/>
      <c r="D8" s="286"/>
      <c r="E8" s="286"/>
      <c r="F8" s="17" t="s">
        <v>3</v>
      </c>
      <c r="G8" s="277" t="s">
        <v>4</v>
      </c>
      <c r="H8" s="277"/>
      <c r="I8" s="277" t="s">
        <v>5</v>
      </c>
      <c r="J8" s="277"/>
      <c r="K8" s="286" t="s">
        <v>6</v>
      </c>
      <c r="L8" s="286"/>
      <c r="M8" s="286"/>
      <c r="N8" s="286"/>
    </row>
    <row r="9" spans="1:15" x14ac:dyDescent="0.25">
      <c r="A9" s="278" t="s">
        <v>7</v>
      </c>
      <c r="B9" s="278" t="s">
        <v>8</v>
      </c>
      <c r="C9" s="278" t="s">
        <v>9</v>
      </c>
      <c r="D9" s="287" t="s">
        <v>10</v>
      </c>
      <c r="E9" s="288"/>
      <c r="F9" s="278" t="s">
        <v>11</v>
      </c>
      <c r="G9" s="277" t="s">
        <v>12</v>
      </c>
      <c r="H9" s="277"/>
      <c r="I9" s="277"/>
      <c r="J9" s="277"/>
      <c r="K9" s="277"/>
      <c r="L9" s="277"/>
      <c r="M9" s="277"/>
      <c r="N9" s="277"/>
    </row>
    <row r="10" spans="1:15" x14ac:dyDescent="0.25">
      <c r="A10" s="278"/>
      <c r="B10" s="278"/>
      <c r="C10" s="278"/>
      <c r="D10" s="289"/>
      <c r="E10" s="290"/>
      <c r="F10" s="278"/>
      <c r="G10" s="278" t="s">
        <v>13</v>
      </c>
      <c r="H10" s="278"/>
      <c r="I10" s="278" t="s">
        <v>14</v>
      </c>
      <c r="J10" s="278"/>
      <c r="K10" s="279" t="s">
        <v>15</v>
      </c>
      <c r="L10" s="279"/>
      <c r="M10" s="277" t="s">
        <v>16</v>
      </c>
      <c r="N10" s="277"/>
    </row>
    <row r="11" spans="1:15" x14ac:dyDescent="0.25">
      <c r="A11" s="278"/>
      <c r="B11" s="278"/>
      <c r="C11" s="278"/>
      <c r="D11" s="18" t="s">
        <v>25</v>
      </c>
      <c r="E11" s="18" t="s">
        <v>8</v>
      </c>
      <c r="F11" s="278"/>
      <c r="G11" s="17" t="s">
        <v>17</v>
      </c>
      <c r="H11" s="18" t="s">
        <v>18</v>
      </c>
      <c r="I11" s="18" t="s">
        <v>17</v>
      </c>
      <c r="J11" s="18" t="s">
        <v>18</v>
      </c>
      <c r="K11" s="18" t="s">
        <v>17</v>
      </c>
      <c r="L11" s="18" t="s">
        <v>18</v>
      </c>
      <c r="M11" s="18" t="s">
        <v>17</v>
      </c>
      <c r="N11" s="18" t="s">
        <v>18</v>
      </c>
    </row>
    <row r="12" spans="1:15" x14ac:dyDescent="0.25">
      <c r="A12" s="50">
        <v>1</v>
      </c>
      <c r="B12" s="51" t="s">
        <v>334</v>
      </c>
      <c r="C12" s="54">
        <f t="shared" ref="C12:C47" si="0">F12/D12</f>
        <v>260</v>
      </c>
      <c r="D12" s="50">
        <v>20</v>
      </c>
      <c r="E12" s="52"/>
      <c r="F12" s="53">
        <v>5200</v>
      </c>
      <c r="G12" s="50">
        <v>10</v>
      </c>
      <c r="H12" s="54">
        <f t="shared" ref="H12:H47" si="1">G12*C12</f>
        <v>2600</v>
      </c>
      <c r="I12" s="52"/>
      <c r="J12" s="52"/>
      <c r="K12" s="50">
        <v>10</v>
      </c>
      <c r="L12" s="54">
        <f t="shared" ref="L12:L43" si="2">K12*C12</f>
        <v>2600</v>
      </c>
      <c r="M12" s="213"/>
      <c r="N12" s="213"/>
      <c r="O12" s="209"/>
    </row>
    <row r="13" spans="1:15" x14ac:dyDescent="0.25">
      <c r="A13" s="50">
        <v>2</v>
      </c>
      <c r="B13" s="51" t="s">
        <v>335</v>
      </c>
      <c r="C13" s="54">
        <f t="shared" si="0"/>
        <v>250</v>
      </c>
      <c r="D13" s="50">
        <v>30</v>
      </c>
      <c r="E13" s="52"/>
      <c r="F13" s="54">
        <v>7500</v>
      </c>
      <c r="G13" s="50">
        <v>20</v>
      </c>
      <c r="H13" s="54">
        <f t="shared" si="1"/>
        <v>5000</v>
      </c>
      <c r="I13" s="52"/>
      <c r="J13" s="52"/>
      <c r="K13" s="50">
        <v>10</v>
      </c>
      <c r="L13" s="54">
        <f t="shared" si="2"/>
        <v>2500</v>
      </c>
      <c r="M13" s="213"/>
      <c r="N13" s="213"/>
      <c r="O13" s="209"/>
    </row>
    <row r="14" spans="1:15" x14ac:dyDescent="0.25">
      <c r="A14" s="50">
        <v>3</v>
      </c>
      <c r="B14" s="51" t="s">
        <v>336</v>
      </c>
      <c r="C14" s="54">
        <f t="shared" si="0"/>
        <v>260</v>
      </c>
      <c r="D14" s="50">
        <v>2</v>
      </c>
      <c r="E14" s="52"/>
      <c r="F14" s="54">
        <v>520</v>
      </c>
      <c r="G14" s="50">
        <v>1</v>
      </c>
      <c r="H14" s="54">
        <f t="shared" si="1"/>
        <v>260</v>
      </c>
      <c r="I14" s="52"/>
      <c r="J14" s="52"/>
      <c r="K14" s="50">
        <v>1</v>
      </c>
      <c r="L14" s="54">
        <f t="shared" si="2"/>
        <v>260</v>
      </c>
      <c r="M14" s="213"/>
      <c r="N14" s="213"/>
      <c r="O14" s="209"/>
    </row>
    <row r="15" spans="1:15" x14ac:dyDescent="0.25">
      <c r="A15" s="50">
        <v>4</v>
      </c>
      <c r="B15" s="51" t="s">
        <v>337</v>
      </c>
      <c r="C15" s="54">
        <f t="shared" si="0"/>
        <v>5</v>
      </c>
      <c r="D15" s="50">
        <v>50</v>
      </c>
      <c r="E15" s="52"/>
      <c r="F15" s="54">
        <v>250</v>
      </c>
      <c r="G15" s="50">
        <v>25</v>
      </c>
      <c r="H15" s="54">
        <f t="shared" si="1"/>
        <v>125</v>
      </c>
      <c r="I15" s="52"/>
      <c r="J15" s="52"/>
      <c r="K15" s="50">
        <v>25</v>
      </c>
      <c r="L15" s="54">
        <f t="shared" si="2"/>
        <v>125</v>
      </c>
      <c r="M15" s="213"/>
      <c r="N15" s="213"/>
      <c r="O15" s="209"/>
    </row>
    <row r="16" spans="1:15" x14ac:dyDescent="0.25">
      <c r="A16" s="50">
        <v>5</v>
      </c>
      <c r="B16" s="51" t="s">
        <v>338</v>
      </c>
      <c r="C16" s="54">
        <f t="shared" si="0"/>
        <v>500</v>
      </c>
      <c r="D16" s="50">
        <v>4</v>
      </c>
      <c r="E16" s="52"/>
      <c r="F16" s="54">
        <v>2000</v>
      </c>
      <c r="G16" s="50">
        <v>2</v>
      </c>
      <c r="H16" s="54">
        <f t="shared" si="1"/>
        <v>1000</v>
      </c>
      <c r="I16" s="52"/>
      <c r="J16" s="52"/>
      <c r="K16" s="50">
        <v>2</v>
      </c>
      <c r="L16" s="54">
        <f t="shared" si="2"/>
        <v>1000</v>
      </c>
      <c r="M16" s="213"/>
      <c r="N16" s="213"/>
      <c r="O16" s="209"/>
    </row>
    <row r="17" spans="1:15" x14ac:dyDescent="0.25">
      <c r="A17" s="50">
        <v>6</v>
      </c>
      <c r="B17" s="51" t="s">
        <v>339</v>
      </c>
      <c r="C17" s="54">
        <f t="shared" si="0"/>
        <v>310</v>
      </c>
      <c r="D17" s="50">
        <v>2</v>
      </c>
      <c r="E17" s="52"/>
      <c r="F17" s="54">
        <v>620</v>
      </c>
      <c r="G17" s="50">
        <v>1</v>
      </c>
      <c r="H17" s="54">
        <f t="shared" si="1"/>
        <v>310</v>
      </c>
      <c r="I17" s="52"/>
      <c r="J17" s="52"/>
      <c r="K17" s="50">
        <v>1</v>
      </c>
      <c r="L17" s="54">
        <f t="shared" si="2"/>
        <v>310</v>
      </c>
      <c r="M17" s="213"/>
      <c r="N17" s="213"/>
      <c r="O17" s="209"/>
    </row>
    <row r="18" spans="1:15" x14ac:dyDescent="0.25">
      <c r="A18" s="50">
        <v>7</v>
      </c>
      <c r="B18" s="51" t="s">
        <v>340</v>
      </c>
      <c r="C18" s="54">
        <f t="shared" si="0"/>
        <v>100</v>
      </c>
      <c r="D18" s="50">
        <v>10</v>
      </c>
      <c r="E18" s="52"/>
      <c r="F18" s="54">
        <v>1000</v>
      </c>
      <c r="G18" s="50">
        <v>5</v>
      </c>
      <c r="H18" s="54">
        <f t="shared" si="1"/>
        <v>500</v>
      </c>
      <c r="I18" s="52"/>
      <c r="J18" s="52"/>
      <c r="K18" s="50">
        <v>5</v>
      </c>
      <c r="L18" s="54">
        <f t="shared" si="2"/>
        <v>500</v>
      </c>
      <c r="M18" s="213"/>
      <c r="N18" s="213"/>
      <c r="O18" s="209"/>
    </row>
    <row r="19" spans="1:15" x14ac:dyDescent="0.25">
      <c r="A19" s="50">
        <v>8</v>
      </c>
      <c r="B19" s="51" t="s">
        <v>341</v>
      </c>
      <c r="C19" s="54">
        <f t="shared" si="0"/>
        <v>65</v>
      </c>
      <c r="D19" s="50">
        <v>30</v>
      </c>
      <c r="E19" s="52"/>
      <c r="F19" s="54">
        <v>1950</v>
      </c>
      <c r="G19" s="50">
        <v>20</v>
      </c>
      <c r="H19" s="54">
        <f t="shared" si="1"/>
        <v>1300</v>
      </c>
      <c r="I19" s="52"/>
      <c r="J19" s="52"/>
      <c r="K19" s="50">
        <v>10</v>
      </c>
      <c r="L19" s="54">
        <f t="shared" si="2"/>
        <v>650</v>
      </c>
      <c r="M19" s="213"/>
      <c r="N19" s="213"/>
      <c r="O19" s="209"/>
    </row>
    <row r="20" spans="1:15" x14ac:dyDescent="0.25">
      <c r="A20" s="50">
        <v>9</v>
      </c>
      <c r="B20" s="51" t="s">
        <v>342</v>
      </c>
      <c r="C20" s="54">
        <f t="shared" si="0"/>
        <v>50</v>
      </c>
      <c r="D20" s="50">
        <v>5</v>
      </c>
      <c r="E20" s="52"/>
      <c r="F20" s="54">
        <v>250</v>
      </c>
      <c r="G20" s="50">
        <v>3</v>
      </c>
      <c r="H20" s="54">
        <f t="shared" si="1"/>
        <v>150</v>
      </c>
      <c r="I20" s="52"/>
      <c r="J20" s="52"/>
      <c r="K20" s="50">
        <v>2</v>
      </c>
      <c r="L20" s="54">
        <f t="shared" si="2"/>
        <v>100</v>
      </c>
      <c r="M20" s="213"/>
      <c r="N20" s="213"/>
      <c r="O20" s="209"/>
    </row>
    <row r="21" spans="1:15" x14ac:dyDescent="0.25">
      <c r="A21" s="50">
        <v>10</v>
      </c>
      <c r="B21" s="51" t="s">
        <v>343</v>
      </c>
      <c r="C21" s="54">
        <f t="shared" si="0"/>
        <v>55</v>
      </c>
      <c r="D21" s="50">
        <v>4</v>
      </c>
      <c r="E21" s="52"/>
      <c r="F21" s="54">
        <v>220</v>
      </c>
      <c r="G21" s="50">
        <v>2</v>
      </c>
      <c r="H21" s="54">
        <f t="shared" si="1"/>
        <v>110</v>
      </c>
      <c r="I21" s="52"/>
      <c r="J21" s="52"/>
      <c r="K21" s="50">
        <v>2</v>
      </c>
      <c r="L21" s="54">
        <f t="shared" si="2"/>
        <v>110</v>
      </c>
      <c r="M21" s="213"/>
      <c r="N21" s="213"/>
      <c r="O21" s="209"/>
    </row>
    <row r="22" spans="1:15" x14ac:dyDescent="0.25">
      <c r="A22" s="50">
        <v>11</v>
      </c>
      <c r="B22" s="51" t="s">
        <v>344</v>
      </c>
      <c r="C22" s="54">
        <f t="shared" si="0"/>
        <v>20</v>
      </c>
      <c r="D22" s="50">
        <v>4</v>
      </c>
      <c r="E22" s="52"/>
      <c r="F22" s="54">
        <v>80</v>
      </c>
      <c r="G22" s="50">
        <v>2</v>
      </c>
      <c r="H22" s="54">
        <f t="shared" si="1"/>
        <v>40</v>
      </c>
      <c r="I22" s="52"/>
      <c r="J22" s="52"/>
      <c r="K22" s="50">
        <v>2</v>
      </c>
      <c r="L22" s="54">
        <f t="shared" si="2"/>
        <v>40</v>
      </c>
      <c r="M22" s="213"/>
      <c r="N22" s="213"/>
      <c r="O22" s="209"/>
    </row>
    <row r="23" spans="1:15" x14ac:dyDescent="0.25">
      <c r="A23" s="50">
        <v>12</v>
      </c>
      <c r="B23" s="51" t="s">
        <v>345</v>
      </c>
      <c r="C23" s="54">
        <f t="shared" si="0"/>
        <v>350</v>
      </c>
      <c r="D23" s="50">
        <v>5</v>
      </c>
      <c r="E23" s="52"/>
      <c r="F23" s="54">
        <v>1750</v>
      </c>
      <c r="G23" s="50">
        <v>3</v>
      </c>
      <c r="H23" s="54">
        <f t="shared" si="1"/>
        <v>1050</v>
      </c>
      <c r="I23" s="52"/>
      <c r="J23" s="52"/>
      <c r="K23" s="50">
        <v>2</v>
      </c>
      <c r="L23" s="54">
        <f t="shared" si="2"/>
        <v>700</v>
      </c>
      <c r="M23" s="213"/>
      <c r="N23" s="213"/>
      <c r="O23" s="209"/>
    </row>
    <row r="24" spans="1:15" x14ac:dyDescent="0.25">
      <c r="A24" s="50">
        <v>13</v>
      </c>
      <c r="B24" s="51" t="s">
        <v>346</v>
      </c>
      <c r="C24" s="54">
        <f t="shared" si="0"/>
        <v>350</v>
      </c>
      <c r="D24" s="50">
        <v>2</v>
      </c>
      <c r="E24" s="52"/>
      <c r="F24" s="54">
        <v>700</v>
      </c>
      <c r="G24" s="50">
        <v>1</v>
      </c>
      <c r="H24" s="54">
        <f t="shared" si="1"/>
        <v>350</v>
      </c>
      <c r="I24" s="52"/>
      <c r="J24" s="52"/>
      <c r="K24" s="50">
        <v>1</v>
      </c>
      <c r="L24" s="54">
        <f t="shared" si="2"/>
        <v>350</v>
      </c>
      <c r="M24" s="213"/>
      <c r="N24" s="213"/>
      <c r="O24" s="209"/>
    </row>
    <row r="25" spans="1:15" x14ac:dyDescent="0.25">
      <c r="A25" s="50">
        <v>14</v>
      </c>
      <c r="B25" s="51" t="s">
        <v>347</v>
      </c>
      <c r="C25" s="54">
        <f t="shared" si="0"/>
        <v>350</v>
      </c>
      <c r="D25" s="50">
        <v>2</v>
      </c>
      <c r="E25" s="52"/>
      <c r="F25" s="54">
        <v>700</v>
      </c>
      <c r="G25" s="50">
        <v>1</v>
      </c>
      <c r="H25" s="54">
        <f t="shared" si="1"/>
        <v>350</v>
      </c>
      <c r="I25" s="52"/>
      <c r="J25" s="52"/>
      <c r="K25" s="50">
        <v>1</v>
      </c>
      <c r="L25" s="54">
        <f t="shared" si="2"/>
        <v>350</v>
      </c>
      <c r="M25" s="213"/>
      <c r="N25" s="213"/>
      <c r="O25" s="209"/>
    </row>
    <row r="26" spans="1:15" x14ac:dyDescent="0.25">
      <c r="A26" s="50">
        <v>15</v>
      </c>
      <c r="B26" s="51" t="s">
        <v>348</v>
      </c>
      <c r="C26" s="54">
        <f t="shared" si="0"/>
        <v>350</v>
      </c>
      <c r="D26" s="50">
        <v>2</v>
      </c>
      <c r="E26" s="52"/>
      <c r="F26" s="54">
        <v>700</v>
      </c>
      <c r="G26" s="50">
        <v>1</v>
      </c>
      <c r="H26" s="54">
        <f t="shared" si="1"/>
        <v>350</v>
      </c>
      <c r="I26" s="52"/>
      <c r="J26" s="52"/>
      <c r="K26" s="50">
        <v>1</v>
      </c>
      <c r="L26" s="54">
        <f t="shared" si="2"/>
        <v>350</v>
      </c>
      <c r="M26" s="213"/>
      <c r="N26" s="213"/>
      <c r="O26" s="209"/>
    </row>
    <row r="27" spans="1:15" x14ac:dyDescent="0.25">
      <c r="A27" s="50">
        <v>16</v>
      </c>
      <c r="B27" s="51" t="s">
        <v>349</v>
      </c>
      <c r="C27" s="54">
        <f t="shared" si="0"/>
        <v>7</v>
      </c>
      <c r="D27" s="50">
        <v>50</v>
      </c>
      <c r="E27" s="52"/>
      <c r="F27" s="54">
        <v>350</v>
      </c>
      <c r="G27" s="50">
        <v>25</v>
      </c>
      <c r="H27" s="54">
        <f t="shared" si="1"/>
        <v>175</v>
      </c>
      <c r="I27" s="52"/>
      <c r="J27" s="52"/>
      <c r="K27" s="50">
        <v>25</v>
      </c>
      <c r="L27" s="54">
        <f t="shared" si="2"/>
        <v>175</v>
      </c>
      <c r="M27" s="213"/>
      <c r="N27" s="213"/>
      <c r="O27" s="209"/>
    </row>
    <row r="28" spans="1:15" x14ac:dyDescent="0.25">
      <c r="A28" s="50">
        <v>17</v>
      </c>
      <c r="B28" s="51" t="s">
        <v>350</v>
      </c>
      <c r="C28" s="54">
        <f t="shared" si="0"/>
        <v>6</v>
      </c>
      <c r="D28" s="50">
        <v>50</v>
      </c>
      <c r="E28" s="52"/>
      <c r="F28" s="54">
        <v>300</v>
      </c>
      <c r="G28" s="50">
        <v>25</v>
      </c>
      <c r="H28" s="54">
        <f t="shared" si="1"/>
        <v>150</v>
      </c>
      <c r="I28" s="52"/>
      <c r="J28" s="52"/>
      <c r="K28" s="50">
        <v>25</v>
      </c>
      <c r="L28" s="54">
        <f t="shared" si="2"/>
        <v>150</v>
      </c>
      <c r="M28" s="213"/>
      <c r="N28" s="213"/>
      <c r="O28" s="209"/>
    </row>
    <row r="29" spans="1:15" x14ac:dyDescent="0.25">
      <c r="A29" s="50">
        <v>18</v>
      </c>
      <c r="B29" s="51" t="s">
        <v>233</v>
      </c>
      <c r="C29" s="54">
        <f t="shared" si="0"/>
        <v>7</v>
      </c>
      <c r="D29" s="50">
        <v>25</v>
      </c>
      <c r="E29" s="52"/>
      <c r="F29" s="54">
        <v>175</v>
      </c>
      <c r="G29" s="50">
        <v>15</v>
      </c>
      <c r="H29" s="54">
        <f t="shared" si="1"/>
        <v>105</v>
      </c>
      <c r="I29" s="52"/>
      <c r="J29" s="52"/>
      <c r="K29" s="50">
        <v>10</v>
      </c>
      <c r="L29" s="54">
        <f t="shared" si="2"/>
        <v>70</v>
      </c>
      <c r="M29" s="213"/>
      <c r="N29" s="213"/>
      <c r="O29" s="209"/>
    </row>
    <row r="30" spans="1:15" x14ac:dyDescent="0.25">
      <c r="A30" s="50">
        <v>19</v>
      </c>
      <c r="B30" s="51" t="s">
        <v>351</v>
      </c>
      <c r="C30" s="54">
        <f t="shared" si="0"/>
        <v>520</v>
      </c>
      <c r="D30" s="50">
        <v>5</v>
      </c>
      <c r="E30" s="52"/>
      <c r="F30" s="54">
        <v>2600</v>
      </c>
      <c r="G30" s="50">
        <v>3</v>
      </c>
      <c r="H30" s="54">
        <f t="shared" si="1"/>
        <v>1560</v>
      </c>
      <c r="I30" s="52"/>
      <c r="J30" s="52"/>
      <c r="K30" s="50">
        <v>2</v>
      </c>
      <c r="L30" s="54">
        <f t="shared" si="2"/>
        <v>1040</v>
      </c>
      <c r="M30" s="213"/>
      <c r="N30" s="213"/>
      <c r="O30" s="209"/>
    </row>
    <row r="31" spans="1:15" x14ac:dyDescent="0.25">
      <c r="A31" s="50">
        <v>20</v>
      </c>
      <c r="B31" s="51" t="s">
        <v>352</v>
      </c>
      <c r="C31" s="54">
        <f t="shared" si="0"/>
        <v>900</v>
      </c>
      <c r="D31" s="50">
        <v>2</v>
      </c>
      <c r="E31" s="52"/>
      <c r="F31" s="54">
        <v>1800</v>
      </c>
      <c r="G31" s="50">
        <v>1</v>
      </c>
      <c r="H31" s="54">
        <f t="shared" si="1"/>
        <v>900</v>
      </c>
      <c r="I31" s="52"/>
      <c r="J31" s="52"/>
      <c r="K31" s="50">
        <v>1</v>
      </c>
      <c r="L31" s="54">
        <f t="shared" si="2"/>
        <v>900</v>
      </c>
      <c r="M31" s="213"/>
      <c r="N31" s="213"/>
      <c r="O31" s="209"/>
    </row>
    <row r="32" spans="1:15" x14ac:dyDescent="0.25">
      <c r="A32" s="50">
        <v>21</v>
      </c>
      <c r="B32" s="51" t="s">
        <v>353</v>
      </c>
      <c r="C32" s="54">
        <f t="shared" si="0"/>
        <v>85</v>
      </c>
      <c r="D32" s="50">
        <v>2</v>
      </c>
      <c r="E32" s="53"/>
      <c r="F32" s="53">
        <v>170</v>
      </c>
      <c r="G32" s="50">
        <v>1</v>
      </c>
      <c r="H32" s="54">
        <f t="shared" si="1"/>
        <v>85</v>
      </c>
      <c r="I32" s="52"/>
      <c r="J32" s="52"/>
      <c r="K32" s="50">
        <v>1</v>
      </c>
      <c r="L32" s="54">
        <f t="shared" si="2"/>
        <v>85</v>
      </c>
      <c r="M32" s="213"/>
      <c r="N32" s="213"/>
      <c r="O32" s="209"/>
    </row>
    <row r="33" spans="1:15" x14ac:dyDescent="0.25">
      <c r="A33" s="50">
        <v>22</v>
      </c>
      <c r="B33" s="51" t="s">
        <v>354</v>
      </c>
      <c r="C33" s="54">
        <f t="shared" si="0"/>
        <v>20</v>
      </c>
      <c r="D33" s="50">
        <v>2</v>
      </c>
      <c r="E33" s="54"/>
      <c r="F33" s="54">
        <v>40</v>
      </c>
      <c r="G33" s="50">
        <v>1</v>
      </c>
      <c r="H33" s="54">
        <f t="shared" si="1"/>
        <v>20</v>
      </c>
      <c r="I33" s="52"/>
      <c r="J33" s="52"/>
      <c r="K33" s="50">
        <v>1</v>
      </c>
      <c r="L33" s="54">
        <f t="shared" si="2"/>
        <v>20</v>
      </c>
      <c r="M33" s="213"/>
      <c r="N33" s="213"/>
      <c r="O33" s="209"/>
    </row>
    <row r="34" spans="1:15" x14ac:dyDescent="0.25">
      <c r="A34" s="50">
        <v>23</v>
      </c>
      <c r="B34" s="51" t="s">
        <v>355</v>
      </c>
      <c r="C34" s="54">
        <f t="shared" si="0"/>
        <v>50</v>
      </c>
      <c r="D34" s="50">
        <v>2</v>
      </c>
      <c r="E34" s="54"/>
      <c r="F34" s="54">
        <v>100</v>
      </c>
      <c r="G34" s="50">
        <v>1</v>
      </c>
      <c r="H34" s="54">
        <f t="shared" si="1"/>
        <v>50</v>
      </c>
      <c r="I34" s="52"/>
      <c r="J34" s="52"/>
      <c r="K34" s="50">
        <v>1</v>
      </c>
      <c r="L34" s="54">
        <f t="shared" si="2"/>
        <v>50</v>
      </c>
      <c r="M34" s="213"/>
      <c r="N34" s="213"/>
      <c r="O34" s="209"/>
    </row>
    <row r="35" spans="1:15" x14ac:dyDescent="0.25">
      <c r="A35" s="50">
        <v>24</v>
      </c>
      <c r="B35" s="51" t="s">
        <v>356</v>
      </c>
      <c r="C35" s="54">
        <f t="shared" si="0"/>
        <v>150</v>
      </c>
      <c r="D35" s="50">
        <v>8</v>
      </c>
      <c r="E35" s="54"/>
      <c r="F35" s="54">
        <v>1200</v>
      </c>
      <c r="G35" s="50">
        <v>4</v>
      </c>
      <c r="H35" s="54">
        <f t="shared" si="1"/>
        <v>600</v>
      </c>
      <c r="I35" s="52"/>
      <c r="J35" s="52"/>
      <c r="K35" s="50">
        <v>4</v>
      </c>
      <c r="L35" s="54">
        <f t="shared" si="2"/>
        <v>600</v>
      </c>
      <c r="M35" s="213"/>
      <c r="N35" s="213"/>
      <c r="O35" s="209"/>
    </row>
    <row r="36" spans="1:15" x14ac:dyDescent="0.25">
      <c r="A36" s="50">
        <v>26</v>
      </c>
      <c r="B36" s="51" t="s">
        <v>357</v>
      </c>
      <c r="C36" s="54">
        <f t="shared" si="0"/>
        <v>35</v>
      </c>
      <c r="D36" s="50">
        <v>5</v>
      </c>
      <c r="E36" s="54"/>
      <c r="F36" s="54">
        <v>175</v>
      </c>
      <c r="G36" s="50">
        <v>3</v>
      </c>
      <c r="H36" s="54">
        <f t="shared" si="1"/>
        <v>105</v>
      </c>
      <c r="I36" s="52"/>
      <c r="J36" s="52"/>
      <c r="K36" s="50">
        <v>2</v>
      </c>
      <c r="L36" s="54">
        <f t="shared" si="2"/>
        <v>70</v>
      </c>
      <c r="M36" s="213"/>
      <c r="N36" s="213"/>
      <c r="O36" s="209"/>
    </row>
    <row r="37" spans="1:15" x14ac:dyDescent="0.25">
      <c r="A37" s="50">
        <v>27</v>
      </c>
      <c r="B37" s="51" t="s">
        <v>358</v>
      </c>
      <c r="C37" s="54">
        <f t="shared" si="0"/>
        <v>35</v>
      </c>
      <c r="D37" s="50">
        <v>25</v>
      </c>
      <c r="E37" s="54"/>
      <c r="F37" s="54">
        <v>875</v>
      </c>
      <c r="G37" s="50">
        <v>15</v>
      </c>
      <c r="H37" s="54">
        <f t="shared" si="1"/>
        <v>525</v>
      </c>
      <c r="I37" s="52"/>
      <c r="J37" s="52"/>
      <c r="K37" s="50">
        <v>10</v>
      </c>
      <c r="L37" s="54">
        <f t="shared" si="2"/>
        <v>350</v>
      </c>
      <c r="M37" s="213"/>
      <c r="N37" s="213"/>
      <c r="O37" s="209"/>
    </row>
    <row r="38" spans="1:15" x14ac:dyDescent="0.25">
      <c r="A38" s="50">
        <v>28</v>
      </c>
      <c r="B38" s="51" t="s">
        <v>359</v>
      </c>
      <c r="C38" s="54">
        <f t="shared" si="0"/>
        <v>50</v>
      </c>
      <c r="D38" s="50">
        <v>25</v>
      </c>
      <c r="E38" s="54"/>
      <c r="F38" s="54">
        <v>1250</v>
      </c>
      <c r="G38" s="50">
        <v>15</v>
      </c>
      <c r="H38" s="54">
        <f t="shared" si="1"/>
        <v>750</v>
      </c>
      <c r="I38" s="52"/>
      <c r="J38" s="52"/>
      <c r="K38" s="50">
        <v>10</v>
      </c>
      <c r="L38" s="54">
        <f t="shared" si="2"/>
        <v>500</v>
      </c>
      <c r="M38" s="213"/>
      <c r="N38" s="213"/>
      <c r="O38" s="209"/>
    </row>
    <row r="39" spans="1:15" x14ac:dyDescent="0.25">
      <c r="A39" s="50">
        <v>29</v>
      </c>
      <c r="B39" s="51" t="s">
        <v>360</v>
      </c>
      <c r="C39" s="54">
        <f t="shared" si="0"/>
        <v>50</v>
      </c>
      <c r="D39" s="50">
        <v>5</v>
      </c>
      <c r="E39" s="54"/>
      <c r="F39" s="54">
        <v>250</v>
      </c>
      <c r="G39" s="50">
        <v>3</v>
      </c>
      <c r="H39" s="54">
        <f t="shared" si="1"/>
        <v>150</v>
      </c>
      <c r="I39" s="52"/>
      <c r="J39" s="52"/>
      <c r="K39" s="50">
        <v>2</v>
      </c>
      <c r="L39" s="54">
        <f t="shared" si="2"/>
        <v>100</v>
      </c>
      <c r="M39" s="213"/>
      <c r="N39" s="213"/>
      <c r="O39" s="209"/>
    </row>
    <row r="40" spans="1:15" x14ac:dyDescent="0.25">
      <c r="A40" s="50">
        <v>30</v>
      </c>
      <c r="B40" s="51" t="s">
        <v>361</v>
      </c>
      <c r="C40" s="54">
        <f t="shared" si="0"/>
        <v>85</v>
      </c>
      <c r="D40" s="50">
        <v>2</v>
      </c>
      <c r="E40" s="54"/>
      <c r="F40" s="54">
        <v>170</v>
      </c>
      <c r="G40" s="50">
        <v>1</v>
      </c>
      <c r="H40" s="54">
        <f t="shared" si="1"/>
        <v>85</v>
      </c>
      <c r="I40" s="52"/>
      <c r="J40" s="52"/>
      <c r="K40" s="50">
        <v>1</v>
      </c>
      <c r="L40" s="54">
        <f t="shared" si="2"/>
        <v>85</v>
      </c>
      <c r="M40" s="213"/>
      <c r="N40" s="213"/>
      <c r="O40" s="209"/>
    </row>
    <row r="41" spans="1:15" x14ac:dyDescent="0.25">
      <c r="A41" s="50">
        <v>31</v>
      </c>
      <c r="B41" s="51" t="s">
        <v>362</v>
      </c>
      <c r="C41" s="54">
        <f t="shared" si="0"/>
        <v>120</v>
      </c>
      <c r="D41" s="50">
        <v>2</v>
      </c>
      <c r="E41" s="54"/>
      <c r="F41" s="54">
        <v>240</v>
      </c>
      <c r="G41" s="50">
        <v>1</v>
      </c>
      <c r="H41" s="54">
        <f t="shared" si="1"/>
        <v>120</v>
      </c>
      <c r="I41" s="52"/>
      <c r="J41" s="52"/>
      <c r="K41" s="50">
        <v>1</v>
      </c>
      <c r="L41" s="54">
        <f t="shared" si="2"/>
        <v>120</v>
      </c>
      <c r="M41" s="213"/>
      <c r="N41" s="213"/>
      <c r="O41" s="209"/>
    </row>
    <row r="42" spans="1:15" x14ac:dyDescent="0.25">
      <c r="A42" s="50">
        <v>32</v>
      </c>
      <c r="B42" s="51" t="s">
        <v>363</v>
      </c>
      <c r="C42" s="54">
        <f t="shared" si="0"/>
        <v>50</v>
      </c>
      <c r="D42" s="50">
        <v>2</v>
      </c>
      <c r="E42" s="54"/>
      <c r="F42" s="54">
        <v>100</v>
      </c>
      <c r="G42" s="50">
        <v>1</v>
      </c>
      <c r="H42" s="54">
        <f t="shared" si="1"/>
        <v>50</v>
      </c>
      <c r="I42" s="52"/>
      <c r="J42" s="52"/>
      <c r="K42" s="50">
        <v>1</v>
      </c>
      <c r="L42" s="54">
        <f t="shared" si="2"/>
        <v>50</v>
      </c>
      <c r="M42" s="213"/>
      <c r="N42" s="213"/>
      <c r="O42" s="209"/>
    </row>
    <row r="43" spans="1:15" x14ac:dyDescent="0.25">
      <c r="A43" s="50">
        <v>33</v>
      </c>
      <c r="B43" s="51" t="s">
        <v>364</v>
      </c>
      <c r="C43" s="54">
        <f t="shared" si="0"/>
        <v>45</v>
      </c>
      <c r="D43" s="50">
        <v>2</v>
      </c>
      <c r="E43" s="54"/>
      <c r="F43" s="54">
        <v>90</v>
      </c>
      <c r="G43" s="50">
        <v>1</v>
      </c>
      <c r="H43" s="54">
        <f t="shared" si="1"/>
        <v>45</v>
      </c>
      <c r="I43" s="52"/>
      <c r="J43" s="52"/>
      <c r="K43" s="50">
        <v>1</v>
      </c>
      <c r="L43" s="54">
        <f t="shared" si="2"/>
        <v>45</v>
      </c>
      <c r="M43" s="213"/>
      <c r="N43" s="213"/>
      <c r="O43" s="209"/>
    </row>
    <row r="44" spans="1:15" x14ac:dyDescent="0.25">
      <c r="A44" s="50">
        <v>34</v>
      </c>
      <c r="B44" s="51" t="s">
        <v>365</v>
      </c>
      <c r="C44" s="54">
        <f t="shared" si="0"/>
        <v>25</v>
      </c>
      <c r="D44" s="50">
        <v>50</v>
      </c>
      <c r="E44" s="54"/>
      <c r="F44" s="54">
        <v>1250</v>
      </c>
      <c r="G44" s="50">
        <v>25</v>
      </c>
      <c r="H44" s="54">
        <f t="shared" si="1"/>
        <v>625</v>
      </c>
      <c r="I44" s="52"/>
      <c r="J44" s="52"/>
      <c r="K44" s="50">
        <v>25</v>
      </c>
      <c r="L44" s="54">
        <f t="shared" ref="L44:L75" si="3">K44*C44</f>
        <v>625</v>
      </c>
      <c r="M44" s="213"/>
      <c r="N44" s="213"/>
      <c r="O44" s="209"/>
    </row>
    <row r="45" spans="1:15" x14ac:dyDescent="0.25">
      <c r="A45" s="50">
        <v>35</v>
      </c>
      <c r="B45" s="51" t="s">
        <v>366</v>
      </c>
      <c r="C45" s="54">
        <f t="shared" si="0"/>
        <v>100</v>
      </c>
      <c r="D45" s="50">
        <v>2</v>
      </c>
      <c r="E45" s="54"/>
      <c r="F45" s="54">
        <v>200</v>
      </c>
      <c r="G45" s="50">
        <v>1</v>
      </c>
      <c r="H45" s="54">
        <f t="shared" si="1"/>
        <v>100</v>
      </c>
      <c r="I45" s="52"/>
      <c r="J45" s="52"/>
      <c r="K45" s="50">
        <v>1</v>
      </c>
      <c r="L45" s="54">
        <f t="shared" si="3"/>
        <v>100</v>
      </c>
      <c r="M45" s="213"/>
      <c r="N45" s="213"/>
      <c r="O45" s="209"/>
    </row>
    <row r="46" spans="1:15" x14ac:dyDescent="0.25">
      <c r="A46" s="50">
        <v>36</v>
      </c>
      <c r="B46" s="51" t="s">
        <v>367</v>
      </c>
      <c r="C46" s="54">
        <f t="shared" si="0"/>
        <v>95</v>
      </c>
      <c r="D46" s="50">
        <v>4</v>
      </c>
      <c r="E46" s="54"/>
      <c r="F46" s="54">
        <v>380</v>
      </c>
      <c r="G46" s="50">
        <v>2</v>
      </c>
      <c r="H46" s="54">
        <f t="shared" si="1"/>
        <v>190</v>
      </c>
      <c r="I46" s="52"/>
      <c r="J46" s="52"/>
      <c r="K46" s="50">
        <v>2</v>
      </c>
      <c r="L46" s="54">
        <f t="shared" si="3"/>
        <v>190</v>
      </c>
      <c r="M46" s="213"/>
      <c r="N46" s="213"/>
      <c r="O46" s="209"/>
    </row>
    <row r="47" spans="1:15" x14ac:dyDescent="0.25">
      <c r="A47" s="50">
        <v>37</v>
      </c>
      <c r="B47" s="51" t="s">
        <v>368</v>
      </c>
      <c r="C47" s="54">
        <f t="shared" si="0"/>
        <v>350</v>
      </c>
      <c r="D47" s="50">
        <v>1</v>
      </c>
      <c r="E47" s="54"/>
      <c r="F47" s="54">
        <v>350</v>
      </c>
      <c r="G47" s="50">
        <v>1</v>
      </c>
      <c r="H47" s="54">
        <f t="shared" si="1"/>
        <v>350</v>
      </c>
      <c r="I47" s="52"/>
      <c r="J47" s="52"/>
      <c r="K47" s="50">
        <v>0</v>
      </c>
      <c r="L47" s="54">
        <f t="shared" si="3"/>
        <v>0</v>
      </c>
      <c r="M47" s="213"/>
      <c r="N47" s="213"/>
      <c r="O47" s="209"/>
    </row>
    <row r="48" spans="1:15" x14ac:dyDescent="0.25">
      <c r="A48" s="50">
        <v>38</v>
      </c>
      <c r="B48" s="51" t="s">
        <v>369</v>
      </c>
      <c r="C48" s="54"/>
      <c r="D48" s="50"/>
      <c r="E48" s="54"/>
      <c r="F48" s="54">
        <v>10000</v>
      </c>
      <c r="G48" s="52"/>
      <c r="H48" s="54">
        <v>10000</v>
      </c>
      <c r="I48" s="52"/>
      <c r="J48" s="52"/>
      <c r="K48" s="52"/>
      <c r="L48" s="54">
        <f t="shared" si="3"/>
        <v>0</v>
      </c>
      <c r="M48" s="213"/>
      <c r="N48" s="213"/>
      <c r="O48" s="209"/>
    </row>
    <row r="49" spans="1:15" x14ac:dyDescent="0.25">
      <c r="A49" s="50">
        <v>39</v>
      </c>
      <c r="B49" s="51" t="s">
        <v>370</v>
      </c>
      <c r="C49" s="54">
        <f t="shared" ref="C49:C78" si="4">F49/D49</f>
        <v>97</v>
      </c>
      <c r="D49" s="50">
        <v>6</v>
      </c>
      <c r="E49" s="52"/>
      <c r="F49" s="53">
        <v>582</v>
      </c>
      <c r="G49" s="50">
        <v>3</v>
      </c>
      <c r="H49" s="54">
        <f t="shared" ref="H49:H78" si="5">G49*C49</f>
        <v>291</v>
      </c>
      <c r="I49" s="52"/>
      <c r="J49" s="52"/>
      <c r="K49" s="50">
        <v>3</v>
      </c>
      <c r="L49" s="54">
        <f t="shared" si="3"/>
        <v>291</v>
      </c>
      <c r="M49" s="213"/>
      <c r="N49" s="213"/>
      <c r="O49" s="209"/>
    </row>
    <row r="50" spans="1:15" x14ac:dyDescent="0.25">
      <c r="A50" s="50">
        <v>40</v>
      </c>
      <c r="B50" s="51" t="s">
        <v>371</v>
      </c>
      <c r="C50" s="54">
        <f t="shared" si="4"/>
        <v>250</v>
      </c>
      <c r="D50" s="50">
        <v>6</v>
      </c>
      <c r="E50" s="52"/>
      <c r="F50" s="54">
        <v>1500</v>
      </c>
      <c r="G50" s="50">
        <v>3</v>
      </c>
      <c r="H50" s="54">
        <f t="shared" si="5"/>
        <v>750</v>
      </c>
      <c r="I50" s="52"/>
      <c r="J50" s="52"/>
      <c r="K50" s="50">
        <v>3</v>
      </c>
      <c r="L50" s="54">
        <f t="shared" si="3"/>
        <v>750</v>
      </c>
      <c r="M50" s="213"/>
      <c r="N50" s="213"/>
      <c r="O50" s="209"/>
    </row>
    <row r="51" spans="1:15" ht="23.25" x14ac:dyDescent="0.25">
      <c r="A51" s="50">
        <v>41</v>
      </c>
      <c r="B51" s="51" t="s">
        <v>372</v>
      </c>
      <c r="C51" s="54">
        <f t="shared" si="4"/>
        <v>385</v>
      </c>
      <c r="D51" s="50">
        <v>2</v>
      </c>
      <c r="E51" s="52"/>
      <c r="F51" s="54">
        <v>770</v>
      </c>
      <c r="G51" s="50">
        <v>1</v>
      </c>
      <c r="H51" s="54">
        <f t="shared" si="5"/>
        <v>385</v>
      </c>
      <c r="I51" s="52"/>
      <c r="J51" s="52"/>
      <c r="K51" s="50">
        <v>1</v>
      </c>
      <c r="L51" s="54">
        <f t="shared" si="3"/>
        <v>385</v>
      </c>
      <c r="M51" s="213"/>
      <c r="N51" s="213"/>
      <c r="O51" s="209"/>
    </row>
    <row r="52" spans="1:15" x14ac:dyDescent="0.25">
      <c r="A52" s="50">
        <v>42</v>
      </c>
      <c r="B52" s="51" t="s">
        <v>373</v>
      </c>
      <c r="C52" s="54">
        <f t="shared" si="4"/>
        <v>135</v>
      </c>
      <c r="D52" s="50">
        <v>10</v>
      </c>
      <c r="E52" s="52"/>
      <c r="F52" s="54">
        <v>1350</v>
      </c>
      <c r="G52" s="50">
        <v>5</v>
      </c>
      <c r="H52" s="54">
        <f t="shared" si="5"/>
        <v>675</v>
      </c>
      <c r="I52" s="52"/>
      <c r="J52" s="52"/>
      <c r="K52" s="50">
        <v>5</v>
      </c>
      <c r="L52" s="54">
        <f t="shared" si="3"/>
        <v>675</v>
      </c>
      <c r="M52" s="213"/>
      <c r="N52" s="213"/>
      <c r="O52" s="209"/>
    </row>
    <row r="53" spans="1:15" ht="23.25" x14ac:dyDescent="0.25">
      <c r="A53" s="50">
        <v>43</v>
      </c>
      <c r="B53" s="51" t="s">
        <v>374</v>
      </c>
      <c r="C53" s="54">
        <f t="shared" si="4"/>
        <v>175</v>
      </c>
      <c r="D53" s="50">
        <v>8</v>
      </c>
      <c r="E53" s="52"/>
      <c r="F53" s="54">
        <v>1400</v>
      </c>
      <c r="G53" s="50">
        <v>4</v>
      </c>
      <c r="H53" s="54">
        <f t="shared" si="5"/>
        <v>700</v>
      </c>
      <c r="I53" s="52"/>
      <c r="J53" s="52"/>
      <c r="K53" s="50">
        <v>4</v>
      </c>
      <c r="L53" s="54">
        <f t="shared" si="3"/>
        <v>700</v>
      </c>
      <c r="M53" s="213"/>
      <c r="N53" s="213"/>
      <c r="O53" s="209"/>
    </row>
    <row r="54" spans="1:15" x14ac:dyDescent="0.25">
      <c r="A54" s="50">
        <v>45</v>
      </c>
      <c r="B54" s="51" t="s">
        <v>375</v>
      </c>
      <c r="C54" s="54">
        <f t="shared" si="4"/>
        <v>265</v>
      </c>
      <c r="D54" s="50">
        <v>6</v>
      </c>
      <c r="E54" s="52"/>
      <c r="F54" s="54">
        <v>1590</v>
      </c>
      <c r="G54" s="50">
        <v>3</v>
      </c>
      <c r="H54" s="54">
        <f t="shared" si="5"/>
        <v>795</v>
      </c>
      <c r="I54" s="52"/>
      <c r="J54" s="52"/>
      <c r="K54" s="50">
        <v>3</v>
      </c>
      <c r="L54" s="54">
        <f t="shared" si="3"/>
        <v>795</v>
      </c>
      <c r="M54" s="213"/>
      <c r="N54" s="213"/>
      <c r="O54" s="209"/>
    </row>
    <row r="55" spans="1:15" x14ac:dyDescent="0.25">
      <c r="A55" s="50">
        <v>46</v>
      </c>
      <c r="B55" s="51" t="s">
        <v>376</v>
      </c>
      <c r="C55" s="54">
        <f t="shared" si="4"/>
        <v>185</v>
      </c>
      <c r="D55" s="50">
        <v>6</v>
      </c>
      <c r="E55" s="52"/>
      <c r="F55" s="54">
        <v>1110</v>
      </c>
      <c r="G55" s="50">
        <v>3</v>
      </c>
      <c r="H55" s="54">
        <f t="shared" si="5"/>
        <v>555</v>
      </c>
      <c r="I55" s="52"/>
      <c r="J55" s="52"/>
      <c r="K55" s="50">
        <v>3</v>
      </c>
      <c r="L55" s="54">
        <f t="shared" si="3"/>
        <v>555</v>
      </c>
      <c r="M55" s="213"/>
      <c r="N55" s="213"/>
      <c r="O55" s="209"/>
    </row>
    <row r="56" spans="1:15" x14ac:dyDescent="0.25">
      <c r="A56" s="50">
        <v>47</v>
      </c>
      <c r="B56" s="51" t="s">
        <v>377</v>
      </c>
      <c r="C56" s="54">
        <f t="shared" si="4"/>
        <v>115</v>
      </c>
      <c r="D56" s="50">
        <v>6</v>
      </c>
      <c r="E56" s="52"/>
      <c r="F56" s="54">
        <v>690</v>
      </c>
      <c r="G56" s="50">
        <v>3</v>
      </c>
      <c r="H56" s="54">
        <f t="shared" si="5"/>
        <v>345</v>
      </c>
      <c r="I56" s="52"/>
      <c r="J56" s="52"/>
      <c r="K56" s="50">
        <v>3</v>
      </c>
      <c r="L56" s="54">
        <f t="shared" si="3"/>
        <v>345</v>
      </c>
      <c r="M56" s="213"/>
      <c r="N56" s="213"/>
      <c r="O56" s="209"/>
    </row>
    <row r="57" spans="1:15" x14ac:dyDescent="0.25">
      <c r="A57" s="50">
        <v>48</v>
      </c>
      <c r="B57" s="51" t="s">
        <v>378</v>
      </c>
      <c r="C57" s="54">
        <f t="shared" si="4"/>
        <v>125</v>
      </c>
      <c r="D57" s="50">
        <v>2</v>
      </c>
      <c r="E57" s="52"/>
      <c r="F57" s="54">
        <v>250</v>
      </c>
      <c r="G57" s="50">
        <v>1</v>
      </c>
      <c r="H57" s="54">
        <f t="shared" si="5"/>
        <v>125</v>
      </c>
      <c r="I57" s="52"/>
      <c r="J57" s="52"/>
      <c r="K57" s="50">
        <v>1</v>
      </c>
      <c r="L57" s="54">
        <f t="shared" si="3"/>
        <v>125</v>
      </c>
      <c r="M57" s="213"/>
      <c r="N57" s="213"/>
      <c r="O57" s="209"/>
    </row>
    <row r="58" spans="1:15" x14ac:dyDescent="0.25">
      <c r="A58" s="50">
        <v>49</v>
      </c>
      <c r="B58" s="51" t="s">
        <v>379</v>
      </c>
      <c r="C58" s="54">
        <f t="shared" si="4"/>
        <v>20</v>
      </c>
      <c r="D58" s="50">
        <v>4</v>
      </c>
      <c r="E58" s="52"/>
      <c r="F58" s="54">
        <v>80</v>
      </c>
      <c r="G58" s="50">
        <v>2</v>
      </c>
      <c r="H58" s="54">
        <f t="shared" si="5"/>
        <v>40</v>
      </c>
      <c r="I58" s="52"/>
      <c r="J58" s="52"/>
      <c r="K58" s="50">
        <v>2</v>
      </c>
      <c r="L58" s="54">
        <f t="shared" si="3"/>
        <v>40</v>
      </c>
      <c r="M58" s="213"/>
      <c r="N58" s="213"/>
      <c r="O58" s="209"/>
    </row>
    <row r="59" spans="1:15" x14ac:dyDescent="0.25">
      <c r="A59" s="50">
        <v>51</v>
      </c>
      <c r="B59" s="51" t="s">
        <v>380</v>
      </c>
      <c r="C59" s="54">
        <f t="shared" si="4"/>
        <v>500</v>
      </c>
      <c r="D59" s="50">
        <v>4</v>
      </c>
      <c r="E59" s="52"/>
      <c r="F59" s="54">
        <v>2000</v>
      </c>
      <c r="G59" s="50">
        <v>2</v>
      </c>
      <c r="H59" s="54">
        <f t="shared" si="5"/>
        <v>1000</v>
      </c>
      <c r="I59" s="52"/>
      <c r="J59" s="52"/>
      <c r="K59" s="50">
        <v>2</v>
      </c>
      <c r="L59" s="54">
        <f t="shared" si="3"/>
        <v>1000</v>
      </c>
      <c r="M59" s="213"/>
      <c r="N59" s="213"/>
      <c r="O59" s="209"/>
    </row>
    <row r="60" spans="1:15" x14ac:dyDescent="0.25">
      <c r="A60" s="50">
        <v>52</v>
      </c>
      <c r="B60" s="51" t="s">
        <v>381</v>
      </c>
      <c r="C60" s="54">
        <f t="shared" si="4"/>
        <v>500</v>
      </c>
      <c r="D60" s="50">
        <v>4</v>
      </c>
      <c r="E60" s="52"/>
      <c r="F60" s="54">
        <v>2000</v>
      </c>
      <c r="G60" s="50">
        <v>2</v>
      </c>
      <c r="H60" s="54">
        <f t="shared" si="5"/>
        <v>1000</v>
      </c>
      <c r="I60" s="52"/>
      <c r="J60" s="52"/>
      <c r="K60" s="50">
        <v>2</v>
      </c>
      <c r="L60" s="54">
        <f t="shared" si="3"/>
        <v>1000</v>
      </c>
      <c r="M60" s="213"/>
      <c r="N60" s="213"/>
      <c r="O60" s="209"/>
    </row>
    <row r="61" spans="1:15" x14ac:dyDescent="0.25">
      <c r="A61" s="50">
        <v>53</v>
      </c>
      <c r="B61" s="51" t="s">
        <v>382</v>
      </c>
      <c r="C61" s="54">
        <f t="shared" si="4"/>
        <v>500</v>
      </c>
      <c r="D61" s="50">
        <v>4</v>
      </c>
      <c r="E61" s="52"/>
      <c r="F61" s="54">
        <v>2000</v>
      </c>
      <c r="G61" s="50">
        <v>2</v>
      </c>
      <c r="H61" s="54">
        <f t="shared" si="5"/>
        <v>1000</v>
      </c>
      <c r="I61" s="52"/>
      <c r="J61" s="52"/>
      <c r="K61" s="50">
        <v>2</v>
      </c>
      <c r="L61" s="54">
        <f t="shared" si="3"/>
        <v>1000</v>
      </c>
      <c r="M61" s="213"/>
      <c r="N61" s="213"/>
      <c r="O61" s="209"/>
    </row>
    <row r="62" spans="1:15" x14ac:dyDescent="0.25">
      <c r="A62" s="50">
        <v>54</v>
      </c>
      <c r="B62" s="51" t="s">
        <v>383</v>
      </c>
      <c r="C62" s="54">
        <f t="shared" si="4"/>
        <v>500</v>
      </c>
      <c r="D62" s="50">
        <v>8</v>
      </c>
      <c r="E62" s="52"/>
      <c r="F62" s="54">
        <v>4000</v>
      </c>
      <c r="G62" s="50">
        <v>4</v>
      </c>
      <c r="H62" s="54">
        <f t="shared" si="5"/>
        <v>2000</v>
      </c>
      <c r="I62" s="52"/>
      <c r="J62" s="52"/>
      <c r="K62" s="50">
        <v>4</v>
      </c>
      <c r="L62" s="54">
        <f t="shared" si="3"/>
        <v>2000</v>
      </c>
      <c r="M62" s="213"/>
      <c r="N62" s="213"/>
      <c r="O62" s="209"/>
    </row>
    <row r="63" spans="1:15" x14ac:dyDescent="0.25">
      <c r="A63" s="50">
        <v>55</v>
      </c>
      <c r="B63" s="51" t="s">
        <v>384</v>
      </c>
      <c r="C63" s="54">
        <f t="shared" si="4"/>
        <v>305</v>
      </c>
      <c r="D63" s="50">
        <v>25</v>
      </c>
      <c r="E63" s="52"/>
      <c r="F63" s="54">
        <v>7625</v>
      </c>
      <c r="G63" s="50">
        <v>15</v>
      </c>
      <c r="H63" s="54">
        <f t="shared" si="5"/>
        <v>4575</v>
      </c>
      <c r="I63" s="52"/>
      <c r="J63" s="52"/>
      <c r="K63" s="50">
        <v>10</v>
      </c>
      <c r="L63" s="54">
        <f t="shared" si="3"/>
        <v>3050</v>
      </c>
      <c r="M63" s="213"/>
      <c r="N63" s="213"/>
      <c r="O63" s="209"/>
    </row>
    <row r="64" spans="1:15" x14ac:dyDescent="0.25">
      <c r="A64" s="50">
        <v>56</v>
      </c>
      <c r="B64" s="51" t="s">
        <v>385</v>
      </c>
      <c r="C64" s="54">
        <f t="shared" si="4"/>
        <v>305</v>
      </c>
      <c r="D64" s="50">
        <v>8</v>
      </c>
      <c r="E64" s="52"/>
      <c r="F64" s="54">
        <v>2440</v>
      </c>
      <c r="G64" s="50">
        <v>4</v>
      </c>
      <c r="H64" s="54">
        <f t="shared" si="5"/>
        <v>1220</v>
      </c>
      <c r="I64" s="52"/>
      <c r="J64" s="52"/>
      <c r="K64" s="50">
        <v>4</v>
      </c>
      <c r="L64" s="54">
        <f t="shared" si="3"/>
        <v>1220</v>
      </c>
      <c r="M64" s="213"/>
      <c r="N64" s="213"/>
      <c r="O64" s="209"/>
    </row>
    <row r="65" spans="1:15" x14ac:dyDescent="0.25">
      <c r="A65" s="50">
        <v>57</v>
      </c>
      <c r="B65" s="51" t="s">
        <v>386</v>
      </c>
      <c r="C65" s="54">
        <f t="shared" si="4"/>
        <v>305</v>
      </c>
      <c r="D65" s="50">
        <v>8</v>
      </c>
      <c r="E65" s="52"/>
      <c r="F65" s="54">
        <v>2440</v>
      </c>
      <c r="G65" s="50">
        <v>4</v>
      </c>
      <c r="H65" s="54">
        <f t="shared" si="5"/>
        <v>1220</v>
      </c>
      <c r="I65" s="52"/>
      <c r="J65" s="52"/>
      <c r="K65" s="50">
        <v>4</v>
      </c>
      <c r="L65" s="54">
        <f t="shared" si="3"/>
        <v>1220</v>
      </c>
      <c r="M65" s="213"/>
      <c r="N65" s="213"/>
      <c r="O65" s="209"/>
    </row>
    <row r="66" spans="1:15" x14ac:dyDescent="0.25">
      <c r="A66" s="50">
        <v>58</v>
      </c>
      <c r="B66" s="51" t="s">
        <v>387</v>
      </c>
      <c r="C66" s="54">
        <f t="shared" si="4"/>
        <v>245</v>
      </c>
      <c r="D66" s="50">
        <v>10</v>
      </c>
      <c r="E66" s="52"/>
      <c r="F66" s="54">
        <v>2450</v>
      </c>
      <c r="G66" s="50">
        <v>5</v>
      </c>
      <c r="H66" s="54">
        <f t="shared" si="5"/>
        <v>1225</v>
      </c>
      <c r="I66" s="52"/>
      <c r="J66" s="52"/>
      <c r="K66" s="50">
        <v>5</v>
      </c>
      <c r="L66" s="54">
        <f t="shared" si="3"/>
        <v>1225</v>
      </c>
      <c r="M66" s="213"/>
      <c r="N66" s="213"/>
      <c r="O66" s="209"/>
    </row>
    <row r="67" spans="1:15" x14ac:dyDescent="0.25">
      <c r="A67" s="50">
        <v>59</v>
      </c>
      <c r="B67" s="51" t="s">
        <v>388</v>
      </c>
      <c r="C67" s="54">
        <f t="shared" si="4"/>
        <v>490</v>
      </c>
      <c r="D67" s="50">
        <v>1</v>
      </c>
      <c r="E67" s="52"/>
      <c r="F67" s="53">
        <v>490</v>
      </c>
      <c r="G67" s="50">
        <v>1</v>
      </c>
      <c r="H67" s="54">
        <f t="shared" si="5"/>
        <v>490</v>
      </c>
      <c r="I67" s="52"/>
      <c r="J67" s="52"/>
      <c r="K67" s="52"/>
      <c r="L67" s="54">
        <f t="shared" si="3"/>
        <v>0</v>
      </c>
      <c r="M67" s="213"/>
      <c r="N67" s="213"/>
      <c r="O67" s="209"/>
    </row>
    <row r="68" spans="1:15" x14ac:dyDescent="0.25">
      <c r="A68" s="50">
        <v>60</v>
      </c>
      <c r="B68" s="51" t="s">
        <v>389</v>
      </c>
      <c r="C68" s="54">
        <f t="shared" si="4"/>
        <v>490</v>
      </c>
      <c r="D68" s="50">
        <v>1</v>
      </c>
      <c r="E68" s="52"/>
      <c r="F68" s="54">
        <v>490</v>
      </c>
      <c r="G68" s="50">
        <v>1</v>
      </c>
      <c r="H68" s="54">
        <f t="shared" si="5"/>
        <v>490</v>
      </c>
      <c r="I68" s="52"/>
      <c r="J68" s="52"/>
      <c r="K68" s="52"/>
      <c r="L68" s="54">
        <f t="shared" si="3"/>
        <v>0</v>
      </c>
      <c r="M68" s="213"/>
      <c r="N68" s="213"/>
      <c r="O68" s="209"/>
    </row>
    <row r="69" spans="1:15" x14ac:dyDescent="0.25">
      <c r="A69" s="50">
        <v>61</v>
      </c>
      <c r="B69" s="51" t="s">
        <v>390</v>
      </c>
      <c r="C69" s="54">
        <f t="shared" si="4"/>
        <v>490</v>
      </c>
      <c r="D69" s="50">
        <v>1</v>
      </c>
      <c r="E69" s="52"/>
      <c r="F69" s="54">
        <v>490</v>
      </c>
      <c r="G69" s="50">
        <v>1</v>
      </c>
      <c r="H69" s="54">
        <f t="shared" si="5"/>
        <v>490</v>
      </c>
      <c r="I69" s="52"/>
      <c r="J69" s="52"/>
      <c r="K69" s="52"/>
      <c r="L69" s="54">
        <f t="shared" si="3"/>
        <v>0</v>
      </c>
      <c r="M69" s="213"/>
      <c r="N69" s="213"/>
      <c r="O69" s="209"/>
    </row>
    <row r="70" spans="1:15" x14ac:dyDescent="0.25">
      <c r="A70" s="50">
        <v>62</v>
      </c>
      <c r="B70" s="51" t="s">
        <v>391</v>
      </c>
      <c r="C70" s="54">
        <f t="shared" si="4"/>
        <v>3500</v>
      </c>
      <c r="D70" s="50">
        <v>1</v>
      </c>
      <c r="E70" s="52"/>
      <c r="F70" s="54">
        <v>3500</v>
      </c>
      <c r="G70" s="50">
        <v>1</v>
      </c>
      <c r="H70" s="54">
        <f t="shared" si="5"/>
        <v>3500</v>
      </c>
      <c r="I70" s="52"/>
      <c r="J70" s="52"/>
      <c r="K70" s="52"/>
      <c r="L70" s="54">
        <f t="shared" si="3"/>
        <v>0</v>
      </c>
      <c r="M70" s="213"/>
      <c r="N70" s="213"/>
      <c r="O70" s="209"/>
    </row>
    <row r="71" spans="1:15" x14ac:dyDescent="0.25">
      <c r="A71" s="50">
        <v>63</v>
      </c>
      <c r="B71" s="51" t="s">
        <v>392</v>
      </c>
      <c r="C71" s="54">
        <f t="shared" si="4"/>
        <v>7</v>
      </c>
      <c r="D71" s="50">
        <v>10</v>
      </c>
      <c r="E71" s="52"/>
      <c r="F71" s="53">
        <v>70</v>
      </c>
      <c r="G71" s="50">
        <v>5</v>
      </c>
      <c r="H71" s="54">
        <f t="shared" si="5"/>
        <v>35</v>
      </c>
      <c r="I71" s="52"/>
      <c r="J71" s="52"/>
      <c r="K71" s="50">
        <v>5</v>
      </c>
      <c r="L71" s="54">
        <f t="shared" si="3"/>
        <v>35</v>
      </c>
      <c r="M71" s="213"/>
      <c r="N71" s="213"/>
      <c r="O71" s="209"/>
    </row>
    <row r="72" spans="1:15" x14ac:dyDescent="0.25">
      <c r="A72" s="50">
        <v>64</v>
      </c>
      <c r="B72" s="51" t="s">
        <v>393</v>
      </c>
      <c r="C72" s="54">
        <f t="shared" si="4"/>
        <v>13</v>
      </c>
      <c r="D72" s="50">
        <v>10</v>
      </c>
      <c r="E72" s="52"/>
      <c r="F72" s="54">
        <v>130</v>
      </c>
      <c r="G72" s="50">
        <v>5</v>
      </c>
      <c r="H72" s="54">
        <f t="shared" si="5"/>
        <v>65</v>
      </c>
      <c r="I72" s="52"/>
      <c r="J72" s="52"/>
      <c r="K72" s="50">
        <v>5</v>
      </c>
      <c r="L72" s="54">
        <f t="shared" si="3"/>
        <v>65</v>
      </c>
      <c r="M72" s="213"/>
      <c r="N72" s="213"/>
      <c r="O72" s="209"/>
    </row>
    <row r="73" spans="1:15" x14ac:dyDescent="0.25">
      <c r="A73" s="50">
        <v>65</v>
      </c>
      <c r="B73" s="51" t="s">
        <v>394</v>
      </c>
      <c r="C73" s="54">
        <f t="shared" si="4"/>
        <v>50</v>
      </c>
      <c r="D73" s="50">
        <v>2</v>
      </c>
      <c r="E73" s="52"/>
      <c r="F73" s="54">
        <v>100</v>
      </c>
      <c r="G73" s="50">
        <v>1</v>
      </c>
      <c r="H73" s="54">
        <f t="shared" si="5"/>
        <v>50</v>
      </c>
      <c r="I73" s="52"/>
      <c r="J73" s="52"/>
      <c r="K73" s="50">
        <v>1</v>
      </c>
      <c r="L73" s="54">
        <f t="shared" si="3"/>
        <v>50</v>
      </c>
      <c r="M73" s="213"/>
      <c r="N73" s="213"/>
      <c r="O73" s="209"/>
    </row>
    <row r="74" spans="1:15" x14ac:dyDescent="0.25">
      <c r="A74" s="50">
        <v>66</v>
      </c>
      <c r="B74" s="51" t="s">
        <v>395</v>
      </c>
      <c r="C74" s="54">
        <f t="shared" si="4"/>
        <v>35</v>
      </c>
      <c r="D74" s="50">
        <v>4</v>
      </c>
      <c r="E74" s="52"/>
      <c r="F74" s="54">
        <v>140</v>
      </c>
      <c r="G74" s="50">
        <v>2</v>
      </c>
      <c r="H74" s="54">
        <f t="shared" si="5"/>
        <v>70</v>
      </c>
      <c r="I74" s="52"/>
      <c r="J74" s="52"/>
      <c r="K74" s="50">
        <v>2</v>
      </c>
      <c r="L74" s="54">
        <f t="shared" si="3"/>
        <v>70</v>
      </c>
      <c r="M74" s="213"/>
      <c r="N74" s="213"/>
      <c r="O74" s="209"/>
    </row>
    <row r="75" spans="1:15" x14ac:dyDescent="0.25">
      <c r="A75" s="50">
        <v>67</v>
      </c>
      <c r="B75" s="51" t="s">
        <v>396</v>
      </c>
      <c r="C75" s="54">
        <f t="shared" si="4"/>
        <v>20</v>
      </c>
      <c r="D75" s="50">
        <v>4</v>
      </c>
      <c r="E75" s="52"/>
      <c r="F75" s="54">
        <v>80</v>
      </c>
      <c r="G75" s="50">
        <v>2</v>
      </c>
      <c r="H75" s="54">
        <f t="shared" si="5"/>
        <v>40</v>
      </c>
      <c r="I75" s="52"/>
      <c r="J75" s="52"/>
      <c r="K75" s="50">
        <v>2</v>
      </c>
      <c r="L75" s="54">
        <f t="shared" si="3"/>
        <v>40</v>
      </c>
      <c r="M75" s="213"/>
      <c r="N75" s="213"/>
      <c r="O75" s="209"/>
    </row>
    <row r="76" spans="1:15" x14ac:dyDescent="0.25">
      <c r="A76" s="50">
        <v>68</v>
      </c>
      <c r="B76" s="51" t="s">
        <v>397</v>
      </c>
      <c r="C76" s="54">
        <f t="shared" si="4"/>
        <v>50</v>
      </c>
      <c r="D76" s="50">
        <v>2</v>
      </c>
      <c r="E76" s="52"/>
      <c r="F76" s="54">
        <v>100</v>
      </c>
      <c r="G76" s="50">
        <v>1</v>
      </c>
      <c r="H76" s="54">
        <f t="shared" si="5"/>
        <v>50</v>
      </c>
      <c r="I76" s="52"/>
      <c r="J76" s="52"/>
      <c r="K76" s="50">
        <v>1</v>
      </c>
      <c r="L76" s="54">
        <f t="shared" ref="L76:L78" si="6">K76*C76</f>
        <v>50</v>
      </c>
      <c r="M76" s="213"/>
      <c r="N76" s="213"/>
      <c r="O76" s="209"/>
    </row>
    <row r="77" spans="1:15" x14ac:dyDescent="0.25">
      <c r="A77" s="50">
        <v>69</v>
      </c>
      <c r="B77" s="51" t="s">
        <v>398</v>
      </c>
      <c r="C77" s="54">
        <f t="shared" si="4"/>
        <v>50</v>
      </c>
      <c r="D77" s="50">
        <v>5</v>
      </c>
      <c r="E77" s="52"/>
      <c r="F77" s="54">
        <v>250</v>
      </c>
      <c r="G77" s="50">
        <v>3</v>
      </c>
      <c r="H77" s="54">
        <f t="shared" si="5"/>
        <v>150</v>
      </c>
      <c r="I77" s="52"/>
      <c r="J77" s="52"/>
      <c r="K77" s="50">
        <v>2</v>
      </c>
      <c r="L77" s="54">
        <f t="shared" si="6"/>
        <v>100</v>
      </c>
      <c r="M77" s="213"/>
      <c r="N77" s="213"/>
      <c r="O77" s="209"/>
    </row>
    <row r="78" spans="1:15" x14ac:dyDescent="0.25">
      <c r="A78" s="50">
        <v>70</v>
      </c>
      <c r="B78" s="51" t="s">
        <v>399</v>
      </c>
      <c r="C78" s="54">
        <f t="shared" si="4"/>
        <v>50000</v>
      </c>
      <c r="D78" s="50">
        <v>1</v>
      </c>
      <c r="E78" s="52"/>
      <c r="F78" s="53">
        <v>50000</v>
      </c>
      <c r="G78" s="52">
        <v>1</v>
      </c>
      <c r="H78" s="54">
        <f t="shared" si="5"/>
        <v>50000</v>
      </c>
      <c r="I78" s="52"/>
      <c r="J78" s="52"/>
      <c r="K78" s="52"/>
      <c r="L78" s="54">
        <f t="shared" si="6"/>
        <v>0</v>
      </c>
      <c r="M78" s="213"/>
      <c r="N78" s="213"/>
      <c r="O78" s="209"/>
    </row>
    <row r="79" spans="1:15" x14ac:dyDescent="0.25">
      <c r="A79" s="23" t="s">
        <v>19</v>
      </c>
      <c r="B79" s="52"/>
      <c r="C79" s="52"/>
      <c r="D79" s="52"/>
      <c r="E79" s="52"/>
      <c r="F79" s="54">
        <f>SUM(F12:F78)</f>
        <v>135622</v>
      </c>
      <c r="G79" s="52"/>
      <c r="H79" s="54">
        <f>SUM(H12:H78)</f>
        <v>103566</v>
      </c>
      <c r="I79" s="52"/>
      <c r="J79" s="52"/>
      <c r="K79" s="52"/>
      <c r="L79" s="54">
        <f>SUM(L12:L78)</f>
        <v>32056</v>
      </c>
      <c r="M79" s="52"/>
      <c r="N79" s="52"/>
    </row>
    <row r="80" spans="1:15" s="8" customForma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</row>
    <row r="81" spans="1:13" s="8" customFormat="1" x14ac:dyDescent="0.25">
      <c r="A81" s="20" t="s">
        <v>27</v>
      </c>
      <c r="B81" s="6"/>
      <c r="C81" s="6"/>
      <c r="D81" s="6"/>
      <c r="E81" s="6"/>
      <c r="F81" s="6"/>
      <c r="G81" s="6"/>
      <c r="H81" s="7"/>
      <c r="I81" s="7"/>
      <c r="J81" s="7"/>
      <c r="K81" s="7"/>
      <c r="L81" s="7"/>
    </row>
    <row r="82" spans="1:13" s="8" customFormat="1" ht="14.45" customHeight="1" x14ac:dyDescent="0.25">
      <c r="B82" s="7"/>
      <c r="C82" s="7"/>
      <c r="D82" s="7"/>
      <c r="E82" s="7"/>
      <c r="F82" s="7"/>
      <c r="G82" s="7"/>
      <c r="H82" s="15"/>
      <c r="I82" s="7"/>
      <c r="K82"/>
      <c r="L82"/>
      <c r="M82"/>
    </row>
    <row r="83" spans="1:13" s="8" customFormat="1" ht="14.45" customHeight="1" x14ac:dyDescent="0.25">
      <c r="B83" s="7"/>
      <c r="C83" s="7"/>
      <c r="D83" s="7"/>
      <c r="E83" s="7"/>
      <c r="F83" s="7"/>
      <c r="G83" s="7"/>
      <c r="H83" s="15"/>
      <c r="I83" s="7"/>
      <c r="K83"/>
      <c r="L83"/>
      <c r="M83"/>
    </row>
    <row r="84" spans="1:13" s="8" customFormat="1" ht="14.45" customHeight="1" x14ac:dyDescent="0.25">
      <c r="A84" s="276" t="s">
        <v>400</v>
      </c>
      <c r="B84" s="276"/>
      <c r="C84" s="276"/>
      <c r="D84" s="7"/>
      <c r="E84" s="7"/>
      <c r="F84" s="7"/>
      <c r="G84" s="7"/>
      <c r="H84" s="15"/>
      <c r="I84" s="7"/>
      <c r="K84"/>
      <c r="L84"/>
      <c r="M84"/>
    </row>
    <row r="85" spans="1:13" s="8" customFormat="1" x14ac:dyDescent="0.25">
      <c r="A85" s="281" t="s">
        <v>840</v>
      </c>
      <c r="B85" s="281"/>
      <c r="C85" s="281"/>
      <c r="D85" s="7"/>
      <c r="H85" s="7"/>
      <c r="K85"/>
      <c r="L85"/>
      <c r="M85"/>
    </row>
    <row r="86" spans="1:13" s="8" customFormat="1" x14ac:dyDescent="0.25">
      <c r="B86" s="7"/>
      <c r="C86" s="7"/>
      <c r="D86" s="7"/>
      <c r="H86" s="7"/>
      <c r="K86"/>
      <c r="L86"/>
      <c r="M86"/>
    </row>
    <row r="87" spans="1:13" s="8" customFormat="1" x14ac:dyDescent="0.25"/>
  </sheetData>
  <sheetProtection password="C1B6" sheet="1" objects="1" scenarios="1"/>
  <mergeCells count="22">
    <mergeCell ref="A84:C84"/>
    <mergeCell ref="A85:C85"/>
    <mergeCell ref="A8:E8"/>
    <mergeCell ref="G8:H8"/>
    <mergeCell ref="I8:J8"/>
    <mergeCell ref="K8:N8"/>
    <mergeCell ref="A9:A11"/>
    <mergeCell ref="B9:B11"/>
    <mergeCell ref="C9:C11"/>
    <mergeCell ref="D9:E10"/>
    <mergeCell ref="F9:F11"/>
    <mergeCell ref="G9:N9"/>
    <mergeCell ref="G10:H10"/>
    <mergeCell ref="I10:J10"/>
    <mergeCell ref="K10:L10"/>
    <mergeCell ref="M10:N10"/>
    <mergeCell ref="K7:N7"/>
    <mergeCell ref="G3:H3"/>
    <mergeCell ref="G4:H4"/>
    <mergeCell ref="A6:D6"/>
    <mergeCell ref="A7:E7"/>
    <mergeCell ref="F7:J7"/>
  </mergeCells>
  <pageMargins left="0.62992125984251968" right="0.23622047244094491" top="0" bottom="0" header="0.31496062992125984" footer="0.31496062992125984"/>
  <pageSetup paperSize="10000" scale="8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8"/>
  <sheetViews>
    <sheetView zoomScaleNormal="100" zoomScaleSheetLayoutView="100" workbookViewId="0">
      <selection activeCell="A6" sqref="A6:D6"/>
    </sheetView>
  </sheetViews>
  <sheetFormatPr defaultRowHeight="15" x14ac:dyDescent="0.25"/>
  <cols>
    <col min="1" max="1" width="10.5703125" customWidth="1"/>
    <col min="2" max="2" width="34.140625" bestFit="1" customWidth="1"/>
    <col min="3" max="3" width="13.5703125" customWidth="1"/>
    <col min="4" max="4" width="7.5703125" style="56" customWidth="1"/>
    <col min="5" max="5" width="8.85546875" customWidth="1"/>
    <col min="6" max="6" width="11.42578125" customWidth="1"/>
    <col min="7" max="7" width="9.140625" style="56"/>
    <col min="8" max="8" width="11.85546875" customWidth="1"/>
    <col min="10" max="10" width="11.85546875" customWidth="1"/>
    <col min="11" max="11" width="9.140625" style="56" customWidth="1"/>
    <col min="12" max="12" width="11.85546875" customWidth="1"/>
    <col min="14" max="14" width="11.85546875" customWidth="1"/>
    <col min="15" max="15" width="10.28515625" bestFit="1" customWidth="1"/>
  </cols>
  <sheetData>
    <row r="1" spans="1:15" ht="14.45" x14ac:dyDescent="0.35">
      <c r="A1" s="16" t="s">
        <v>24</v>
      </c>
      <c r="B1" s="13"/>
      <c r="C1" s="13"/>
    </row>
    <row r="2" spans="1:15" ht="14.45" x14ac:dyDescent="0.35">
      <c r="A2" s="16"/>
      <c r="B2" s="13"/>
      <c r="C2" s="13"/>
    </row>
    <row r="3" spans="1:15" ht="14.45" x14ac:dyDescent="0.35">
      <c r="G3" s="282" t="s">
        <v>0</v>
      </c>
      <c r="H3" s="282"/>
    </row>
    <row r="4" spans="1:15" ht="14.45" x14ac:dyDescent="0.35">
      <c r="G4" s="283" t="s">
        <v>33</v>
      </c>
      <c r="H4" s="283"/>
    </row>
    <row r="6" spans="1:15" ht="14.45" customHeight="1" x14ac:dyDescent="0.25">
      <c r="A6" s="284" t="s">
        <v>552</v>
      </c>
      <c r="B6" s="284"/>
      <c r="C6" s="284"/>
      <c r="D6" s="284"/>
      <c r="E6" s="1"/>
      <c r="F6" s="1"/>
      <c r="G6" s="66"/>
      <c r="H6" s="1"/>
      <c r="I6" s="1"/>
      <c r="J6" s="1"/>
      <c r="K6" s="66"/>
      <c r="L6" s="1"/>
      <c r="M6" s="1"/>
      <c r="N6" s="1"/>
    </row>
    <row r="7" spans="1:15" x14ac:dyDescent="0.25">
      <c r="A7" s="285" t="s">
        <v>1</v>
      </c>
      <c r="B7" s="285"/>
      <c r="C7" s="285"/>
      <c r="D7" s="285"/>
      <c r="E7" s="285"/>
      <c r="F7" s="277" t="s">
        <v>2</v>
      </c>
      <c r="G7" s="277"/>
      <c r="H7" s="277"/>
      <c r="I7" s="277"/>
      <c r="J7" s="277"/>
      <c r="K7" s="280" t="s">
        <v>26</v>
      </c>
      <c r="L7" s="280"/>
      <c r="M7" s="280"/>
      <c r="N7" s="280"/>
    </row>
    <row r="8" spans="1:15" ht="14.45" x14ac:dyDescent="0.35">
      <c r="A8" s="286" t="s">
        <v>841</v>
      </c>
      <c r="B8" s="286"/>
      <c r="C8" s="286"/>
      <c r="D8" s="286"/>
      <c r="E8" s="286"/>
      <c r="F8" s="48" t="s">
        <v>3</v>
      </c>
      <c r="G8" s="277" t="s">
        <v>4</v>
      </c>
      <c r="H8" s="277"/>
      <c r="I8" s="277" t="s">
        <v>5</v>
      </c>
      <c r="J8" s="277"/>
      <c r="K8" s="286" t="s">
        <v>6</v>
      </c>
      <c r="L8" s="286"/>
      <c r="M8" s="286"/>
      <c r="N8" s="286"/>
    </row>
    <row r="9" spans="1:15" x14ac:dyDescent="0.25">
      <c r="A9" s="278" t="s">
        <v>7</v>
      </c>
      <c r="B9" s="278" t="s">
        <v>8</v>
      </c>
      <c r="C9" s="278" t="s">
        <v>9</v>
      </c>
      <c r="D9" s="287" t="s">
        <v>10</v>
      </c>
      <c r="E9" s="288"/>
      <c r="F9" s="278" t="s">
        <v>11</v>
      </c>
      <c r="G9" s="277" t="s">
        <v>12</v>
      </c>
      <c r="H9" s="277"/>
      <c r="I9" s="277"/>
      <c r="J9" s="277"/>
      <c r="K9" s="277"/>
      <c r="L9" s="277"/>
      <c r="M9" s="277"/>
      <c r="N9" s="277"/>
    </row>
    <row r="10" spans="1:15" x14ac:dyDescent="0.25">
      <c r="A10" s="278"/>
      <c r="B10" s="278"/>
      <c r="C10" s="278"/>
      <c r="D10" s="289"/>
      <c r="E10" s="290"/>
      <c r="F10" s="278"/>
      <c r="G10" s="278" t="s">
        <v>13</v>
      </c>
      <c r="H10" s="278"/>
      <c r="I10" s="278" t="s">
        <v>14</v>
      </c>
      <c r="J10" s="278"/>
      <c r="K10" s="279" t="s">
        <v>15</v>
      </c>
      <c r="L10" s="279"/>
      <c r="M10" s="277" t="s">
        <v>16</v>
      </c>
      <c r="N10" s="277"/>
    </row>
    <row r="11" spans="1:15" x14ac:dyDescent="0.25">
      <c r="A11" s="278"/>
      <c r="B11" s="278"/>
      <c r="C11" s="278"/>
      <c r="D11" s="47" t="s">
        <v>25</v>
      </c>
      <c r="E11" s="47" t="s">
        <v>8</v>
      </c>
      <c r="F11" s="278"/>
      <c r="G11" s="48" t="s">
        <v>17</v>
      </c>
      <c r="H11" s="47" t="s">
        <v>18</v>
      </c>
      <c r="I11" s="47" t="s">
        <v>17</v>
      </c>
      <c r="J11" s="47" t="s">
        <v>18</v>
      </c>
      <c r="K11" s="47" t="s">
        <v>17</v>
      </c>
      <c r="L11" s="47" t="s">
        <v>18</v>
      </c>
      <c r="M11" s="47" t="s">
        <v>17</v>
      </c>
      <c r="N11" s="47" t="s">
        <v>18</v>
      </c>
    </row>
    <row r="12" spans="1:15" ht="14.45" customHeight="1" x14ac:dyDescent="0.25">
      <c r="A12" s="50">
        <v>1</v>
      </c>
      <c r="B12" s="52" t="s">
        <v>774</v>
      </c>
      <c r="C12" s="106">
        <v>305</v>
      </c>
      <c r="D12" s="50">
        <v>20</v>
      </c>
      <c r="E12" s="52" t="s">
        <v>296</v>
      </c>
      <c r="F12" s="107">
        <f>C12*D12</f>
        <v>6100</v>
      </c>
      <c r="G12" s="104">
        <v>10</v>
      </c>
      <c r="H12" s="54">
        <f t="shared" ref="H12:H43" si="0">G12*C12</f>
        <v>3050</v>
      </c>
      <c r="I12" s="52"/>
      <c r="J12" s="52"/>
      <c r="K12" s="108">
        <v>10</v>
      </c>
      <c r="L12" s="54">
        <f t="shared" ref="L12:L43" si="1">K12*C12</f>
        <v>3050</v>
      </c>
      <c r="M12" s="213"/>
      <c r="N12" s="213"/>
      <c r="O12" s="209"/>
    </row>
    <row r="13" spans="1:15" ht="14.45" customHeight="1" x14ac:dyDescent="0.25">
      <c r="A13" s="50">
        <v>2</v>
      </c>
      <c r="B13" s="52" t="s">
        <v>775</v>
      </c>
      <c r="C13" s="106">
        <v>305</v>
      </c>
      <c r="D13" s="50">
        <v>10</v>
      </c>
      <c r="E13" s="52" t="s">
        <v>296</v>
      </c>
      <c r="F13" s="107">
        <f t="shared" ref="F13:F26" si="2">C13*D13</f>
        <v>3050</v>
      </c>
      <c r="G13" s="104">
        <v>5</v>
      </c>
      <c r="H13" s="54">
        <f t="shared" si="0"/>
        <v>1525</v>
      </c>
      <c r="I13" s="52"/>
      <c r="J13" s="52"/>
      <c r="K13" s="108">
        <v>5</v>
      </c>
      <c r="L13" s="54">
        <f t="shared" si="1"/>
        <v>1525</v>
      </c>
      <c r="M13" s="213"/>
      <c r="N13" s="213"/>
      <c r="O13" s="209"/>
    </row>
    <row r="14" spans="1:15" ht="14.45" customHeight="1" x14ac:dyDescent="0.25">
      <c r="A14" s="50">
        <v>3</v>
      </c>
      <c r="B14" s="52" t="s">
        <v>776</v>
      </c>
      <c r="C14" s="106">
        <v>305</v>
      </c>
      <c r="D14" s="50">
        <v>20</v>
      </c>
      <c r="E14" s="52" t="s">
        <v>296</v>
      </c>
      <c r="F14" s="107">
        <f t="shared" si="2"/>
        <v>6100</v>
      </c>
      <c r="G14" s="104">
        <v>10</v>
      </c>
      <c r="H14" s="54">
        <f t="shared" si="0"/>
        <v>3050</v>
      </c>
      <c r="I14" s="52"/>
      <c r="J14" s="52"/>
      <c r="K14" s="108">
        <v>10</v>
      </c>
      <c r="L14" s="54">
        <f t="shared" si="1"/>
        <v>3050</v>
      </c>
      <c r="M14" s="213"/>
      <c r="N14" s="213"/>
      <c r="O14" s="209"/>
    </row>
    <row r="15" spans="1:15" ht="14.45" customHeight="1" x14ac:dyDescent="0.25">
      <c r="A15" s="50">
        <v>4</v>
      </c>
      <c r="B15" s="52" t="s">
        <v>777</v>
      </c>
      <c r="C15" s="106">
        <v>305</v>
      </c>
      <c r="D15" s="50">
        <v>20</v>
      </c>
      <c r="E15" s="52" t="s">
        <v>296</v>
      </c>
      <c r="F15" s="107">
        <f t="shared" si="2"/>
        <v>6100</v>
      </c>
      <c r="G15" s="104">
        <v>10</v>
      </c>
      <c r="H15" s="54">
        <f t="shared" si="0"/>
        <v>3050</v>
      </c>
      <c r="I15" s="52"/>
      <c r="J15" s="52"/>
      <c r="K15" s="108">
        <v>10</v>
      </c>
      <c r="L15" s="54">
        <f t="shared" si="1"/>
        <v>3050</v>
      </c>
      <c r="M15" s="213"/>
      <c r="N15" s="213"/>
      <c r="O15" s="209"/>
    </row>
    <row r="16" spans="1:15" ht="14.45" customHeight="1" x14ac:dyDescent="0.25">
      <c r="A16" s="50">
        <v>5</v>
      </c>
      <c r="B16" s="52" t="s">
        <v>778</v>
      </c>
      <c r="C16" s="106">
        <v>80</v>
      </c>
      <c r="D16" s="50">
        <v>1</v>
      </c>
      <c r="E16" s="52" t="s">
        <v>483</v>
      </c>
      <c r="F16" s="107">
        <f t="shared" si="2"/>
        <v>80</v>
      </c>
      <c r="G16" s="104">
        <v>1</v>
      </c>
      <c r="H16" s="54">
        <f t="shared" si="0"/>
        <v>80</v>
      </c>
      <c r="I16" s="52"/>
      <c r="J16" s="52"/>
      <c r="K16" s="108">
        <v>0</v>
      </c>
      <c r="L16" s="54">
        <f t="shared" si="1"/>
        <v>0</v>
      </c>
      <c r="M16" s="213"/>
      <c r="N16" s="213"/>
      <c r="O16" s="209"/>
    </row>
    <row r="17" spans="1:15" ht="14.45" customHeight="1" x14ac:dyDescent="0.25">
      <c r="A17" s="50">
        <v>6</v>
      </c>
      <c r="B17" s="52" t="s">
        <v>779</v>
      </c>
      <c r="C17" s="106">
        <v>95</v>
      </c>
      <c r="D17" s="50">
        <v>1</v>
      </c>
      <c r="E17" s="52" t="s">
        <v>483</v>
      </c>
      <c r="F17" s="107">
        <f t="shared" si="2"/>
        <v>95</v>
      </c>
      <c r="G17" s="104">
        <v>1</v>
      </c>
      <c r="H17" s="54">
        <f t="shared" si="0"/>
        <v>95</v>
      </c>
      <c r="I17" s="52"/>
      <c r="J17" s="52"/>
      <c r="K17" s="108">
        <v>0</v>
      </c>
      <c r="L17" s="54">
        <f t="shared" si="1"/>
        <v>0</v>
      </c>
      <c r="M17" s="213"/>
      <c r="N17" s="213"/>
      <c r="O17" s="209"/>
    </row>
    <row r="18" spans="1:15" ht="14.45" customHeight="1" x14ac:dyDescent="0.25">
      <c r="A18" s="50">
        <v>7</v>
      </c>
      <c r="B18" s="52" t="s">
        <v>780</v>
      </c>
      <c r="C18" s="106">
        <v>280</v>
      </c>
      <c r="D18" s="50">
        <v>60</v>
      </c>
      <c r="E18" s="52" t="s">
        <v>788</v>
      </c>
      <c r="F18" s="107">
        <f t="shared" si="2"/>
        <v>16800</v>
      </c>
      <c r="G18" s="104">
        <v>30</v>
      </c>
      <c r="H18" s="54">
        <f t="shared" si="0"/>
        <v>8400</v>
      </c>
      <c r="I18" s="52"/>
      <c r="J18" s="52"/>
      <c r="K18" s="108">
        <v>30</v>
      </c>
      <c r="L18" s="54">
        <f t="shared" si="1"/>
        <v>8400</v>
      </c>
      <c r="M18" s="213"/>
      <c r="N18" s="213"/>
      <c r="O18" s="209"/>
    </row>
    <row r="19" spans="1:15" ht="14.45" customHeight="1" x14ac:dyDescent="0.25">
      <c r="A19" s="50">
        <v>8</v>
      </c>
      <c r="B19" s="52" t="s">
        <v>781</v>
      </c>
      <c r="C19" s="106">
        <v>100</v>
      </c>
      <c r="D19" s="50">
        <v>10</v>
      </c>
      <c r="E19" s="52" t="s">
        <v>80</v>
      </c>
      <c r="F19" s="107">
        <f t="shared" si="2"/>
        <v>1000</v>
      </c>
      <c r="G19" s="104">
        <v>5</v>
      </c>
      <c r="H19" s="54">
        <f t="shared" si="0"/>
        <v>500</v>
      </c>
      <c r="I19" s="52"/>
      <c r="J19" s="52"/>
      <c r="K19" s="108">
        <v>5</v>
      </c>
      <c r="L19" s="54">
        <f t="shared" si="1"/>
        <v>500</v>
      </c>
      <c r="M19" s="213"/>
      <c r="N19" s="213"/>
      <c r="O19" s="209"/>
    </row>
    <row r="20" spans="1:15" ht="14.45" customHeight="1" x14ac:dyDescent="0.25">
      <c r="A20" s="50">
        <v>9</v>
      </c>
      <c r="B20" s="52" t="s">
        <v>782</v>
      </c>
      <c r="C20" s="106">
        <v>1800</v>
      </c>
      <c r="D20" s="50">
        <v>1</v>
      </c>
      <c r="E20" s="52" t="s">
        <v>87</v>
      </c>
      <c r="F20" s="107">
        <f t="shared" si="2"/>
        <v>1800</v>
      </c>
      <c r="G20" s="104">
        <v>1</v>
      </c>
      <c r="H20" s="54">
        <f t="shared" si="0"/>
        <v>1800</v>
      </c>
      <c r="I20" s="52"/>
      <c r="J20" s="52"/>
      <c r="K20" s="108">
        <v>0</v>
      </c>
      <c r="L20" s="54">
        <f t="shared" si="1"/>
        <v>0</v>
      </c>
      <c r="M20" s="213"/>
      <c r="N20" s="213"/>
      <c r="O20" s="209"/>
    </row>
    <row r="21" spans="1:15" ht="14.45" customHeight="1" x14ac:dyDescent="0.25">
      <c r="A21" s="50">
        <v>10</v>
      </c>
      <c r="B21" s="52" t="s">
        <v>783</v>
      </c>
      <c r="C21" s="106">
        <v>125</v>
      </c>
      <c r="D21" s="50">
        <v>5</v>
      </c>
      <c r="E21" s="52" t="s">
        <v>80</v>
      </c>
      <c r="F21" s="107">
        <f t="shared" si="2"/>
        <v>625</v>
      </c>
      <c r="G21" s="104">
        <v>5</v>
      </c>
      <c r="H21" s="54">
        <f t="shared" si="0"/>
        <v>625</v>
      </c>
      <c r="I21" s="52"/>
      <c r="J21" s="52"/>
      <c r="K21" s="108">
        <v>0</v>
      </c>
      <c r="L21" s="54">
        <f t="shared" si="1"/>
        <v>0</v>
      </c>
      <c r="M21" s="213"/>
      <c r="N21" s="213"/>
      <c r="O21" s="209"/>
    </row>
    <row r="22" spans="1:15" ht="14.45" customHeight="1" x14ac:dyDescent="0.25">
      <c r="A22" s="50">
        <v>11</v>
      </c>
      <c r="B22" s="52" t="s">
        <v>845</v>
      </c>
      <c r="C22" s="106">
        <v>408</v>
      </c>
      <c r="D22" s="50">
        <v>2</v>
      </c>
      <c r="E22" s="52" t="s">
        <v>85</v>
      </c>
      <c r="F22" s="107">
        <f t="shared" si="2"/>
        <v>816</v>
      </c>
      <c r="G22" s="104">
        <v>2</v>
      </c>
      <c r="H22" s="54">
        <f t="shared" si="0"/>
        <v>816</v>
      </c>
      <c r="I22" s="52"/>
      <c r="J22" s="52"/>
      <c r="K22" s="108">
        <v>0</v>
      </c>
      <c r="L22" s="54">
        <f t="shared" si="1"/>
        <v>0</v>
      </c>
      <c r="M22" s="213"/>
      <c r="N22" s="213"/>
      <c r="O22" s="209"/>
    </row>
    <row r="23" spans="1:15" ht="14.45" customHeight="1" x14ac:dyDescent="0.25">
      <c r="A23" s="50">
        <v>12</v>
      </c>
      <c r="B23" s="52" t="s">
        <v>784</v>
      </c>
      <c r="C23" s="106">
        <v>500</v>
      </c>
      <c r="D23" s="50">
        <v>15</v>
      </c>
      <c r="E23" s="52" t="s">
        <v>85</v>
      </c>
      <c r="F23" s="107">
        <f t="shared" si="2"/>
        <v>7500</v>
      </c>
      <c r="G23" s="104">
        <v>10</v>
      </c>
      <c r="H23" s="54">
        <f t="shared" si="0"/>
        <v>5000</v>
      </c>
      <c r="I23" s="52"/>
      <c r="J23" s="52"/>
      <c r="K23" s="108">
        <v>5</v>
      </c>
      <c r="L23" s="54">
        <f t="shared" si="1"/>
        <v>2500</v>
      </c>
      <c r="M23" s="213"/>
      <c r="N23" s="213"/>
      <c r="O23" s="209"/>
    </row>
    <row r="24" spans="1:15" ht="14.45" customHeight="1" x14ac:dyDescent="0.25">
      <c r="A24" s="50">
        <v>13</v>
      </c>
      <c r="B24" s="52" t="s">
        <v>785</v>
      </c>
      <c r="C24" s="106">
        <v>500</v>
      </c>
      <c r="D24" s="50">
        <v>15</v>
      </c>
      <c r="E24" s="52" t="s">
        <v>85</v>
      </c>
      <c r="F24" s="107">
        <f t="shared" si="2"/>
        <v>7500</v>
      </c>
      <c r="G24" s="104">
        <v>10</v>
      </c>
      <c r="H24" s="54">
        <f t="shared" si="0"/>
        <v>5000</v>
      </c>
      <c r="I24" s="52"/>
      <c r="J24" s="52"/>
      <c r="K24" s="108">
        <v>5</v>
      </c>
      <c r="L24" s="54">
        <f t="shared" si="1"/>
        <v>2500</v>
      </c>
      <c r="M24" s="213"/>
      <c r="N24" s="213"/>
      <c r="O24" s="209"/>
    </row>
    <row r="25" spans="1:15" ht="14.45" customHeight="1" x14ac:dyDescent="0.25">
      <c r="A25" s="50">
        <v>14</v>
      </c>
      <c r="B25" s="52" t="s">
        <v>786</v>
      </c>
      <c r="C25" s="106">
        <v>500</v>
      </c>
      <c r="D25" s="50">
        <v>15</v>
      </c>
      <c r="E25" s="52" t="s">
        <v>85</v>
      </c>
      <c r="F25" s="107">
        <f t="shared" si="2"/>
        <v>7500</v>
      </c>
      <c r="G25" s="104">
        <v>10</v>
      </c>
      <c r="H25" s="54">
        <f t="shared" si="0"/>
        <v>5000</v>
      </c>
      <c r="I25" s="52"/>
      <c r="J25" s="52"/>
      <c r="K25" s="108">
        <v>5</v>
      </c>
      <c r="L25" s="54">
        <f t="shared" si="1"/>
        <v>2500</v>
      </c>
      <c r="M25" s="213"/>
      <c r="N25" s="213"/>
      <c r="O25" s="209"/>
    </row>
    <row r="26" spans="1:15" ht="14.45" customHeight="1" x14ac:dyDescent="0.25">
      <c r="A26" s="50">
        <v>15</v>
      </c>
      <c r="B26" s="52" t="s">
        <v>787</v>
      </c>
      <c r="C26" s="106">
        <v>500</v>
      </c>
      <c r="D26" s="50">
        <v>30</v>
      </c>
      <c r="E26" s="52" t="s">
        <v>85</v>
      </c>
      <c r="F26" s="107">
        <f t="shared" si="2"/>
        <v>15000</v>
      </c>
      <c r="G26" s="104">
        <v>15</v>
      </c>
      <c r="H26" s="54">
        <f t="shared" si="0"/>
        <v>7500</v>
      </c>
      <c r="I26" s="52"/>
      <c r="J26" s="52"/>
      <c r="K26" s="108">
        <v>15</v>
      </c>
      <c r="L26" s="54">
        <f t="shared" si="1"/>
        <v>7500</v>
      </c>
      <c r="M26" s="213"/>
      <c r="N26" s="213"/>
      <c r="O26" s="209"/>
    </row>
    <row r="27" spans="1:15" ht="14.45" customHeight="1" x14ac:dyDescent="0.25">
      <c r="A27" s="50">
        <v>16</v>
      </c>
      <c r="B27" s="52" t="s">
        <v>789</v>
      </c>
      <c r="C27" s="106">
        <v>45</v>
      </c>
      <c r="D27" s="50">
        <v>20</v>
      </c>
      <c r="E27" s="52" t="s">
        <v>80</v>
      </c>
      <c r="F27" s="107">
        <f>C27*D27</f>
        <v>900</v>
      </c>
      <c r="G27" s="104">
        <v>10</v>
      </c>
      <c r="H27" s="54">
        <f t="shared" si="0"/>
        <v>450</v>
      </c>
      <c r="I27" s="52"/>
      <c r="J27" s="52"/>
      <c r="K27" s="108">
        <v>10</v>
      </c>
      <c r="L27" s="54">
        <f t="shared" si="1"/>
        <v>450</v>
      </c>
      <c r="M27" s="213"/>
      <c r="N27" s="213"/>
      <c r="O27" s="209"/>
    </row>
    <row r="28" spans="1:15" x14ac:dyDescent="0.25">
      <c r="A28" s="50">
        <v>17</v>
      </c>
      <c r="B28" s="52" t="s">
        <v>790</v>
      </c>
      <c r="C28" s="106">
        <v>45</v>
      </c>
      <c r="D28" s="50">
        <v>10</v>
      </c>
      <c r="E28" s="52" t="s">
        <v>80</v>
      </c>
      <c r="F28" s="107">
        <f t="shared" ref="F28:F64" si="3">C28*D28</f>
        <v>450</v>
      </c>
      <c r="G28" s="104">
        <v>0</v>
      </c>
      <c r="H28" s="54">
        <f t="shared" si="0"/>
        <v>0</v>
      </c>
      <c r="I28" s="52"/>
      <c r="J28" s="52"/>
      <c r="K28" s="108">
        <v>10</v>
      </c>
      <c r="L28" s="54">
        <f t="shared" si="1"/>
        <v>450</v>
      </c>
      <c r="M28" s="213"/>
      <c r="N28" s="213"/>
      <c r="O28" s="209"/>
    </row>
    <row r="29" spans="1:15" x14ac:dyDescent="0.25">
      <c r="A29" s="50">
        <v>18</v>
      </c>
      <c r="B29" s="52" t="s">
        <v>276</v>
      </c>
      <c r="C29" s="106">
        <v>1000</v>
      </c>
      <c r="D29" s="50">
        <v>2</v>
      </c>
      <c r="E29" s="52" t="s">
        <v>791</v>
      </c>
      <c r="F29" s="107">
        <f t="shared" si="3"/>
        <v>2000</v>
      </c>
      <c r="G29" s="104">
        <v>2</v>
      </c>
      <c r="H29" s="54">
        <f t="shared" si="0"/>
        <v>2000</v>
      </c>
      <c r="I29" s="52"/>
      <c r="J29" s="52"/>
      <c r="K29" s="108">
        <v>0</v>
      </c>
      <c r="L29" s="54">
        <f t="shared" si="1"/>
        <v>0</v>
      </c>
      <c r="M29" s="213"/>
      <c r="N29" s="213"/>
      <c r="O29" s="209"/>
    </row>
    <row r="30" spans="1:15" x14ac:dyDescent="0.25">
      <c r="A30" s="50">
        <v>19</v>
      </c>
      <c r="B30" s="52" t="s">
        <v>792</v>
      </c>
      <c r="C30" s="106">
        <v>70</v>
      </c>
      <c r="D30" s="50">
        <v>5</v>
      </c>
      <c r="E30" s="52" t="s">
        <v>80</v>
      </c>
      <c r="F30" s="107">
        <f t="shared" si="3"/>
        <v>350</v>
      </c>
      <c r="G30" s="104">
        <v>5</v>
      </c>
      <c r="H30" s="54">
        <f t="shared" si="0"/>
        <v>350</v>
      </c>
      <c r="I30" s="52"/>
      <c r="J30" s="52"/>
      <c r="K30" s="108">
        <v>0</v>
      </c>
      <c r="L30" s="54">
        <f t="shared" si="1"/>
        <v>0</v>
      </c>
      <c r="M30" s="213"/>
      <c r="N30" s="213"/>
      <c r="O30" s="209"/>
    </row>
    <row r="31" spans="1:15" x14ac:dyDescent="0.25">
      <c r="A31" s="50">
        <v>20</v>
      </c>
      <c r="B31" s="52" t="s">
        <v>793</v>
      </c>
      <c r="C31" s="106">
        <v>50</v>
      </c>
      <c r="D31" s="50">
        <v>10</v>
      </c>
      <c r="E31" s="52" t="s">
        <v>80</v>
      </c>
      <c r="F31" s="107">
        <f t="shared" si="3"/>
        <v>500</v>
      </c>
      <c r="G31" s="104">
        <v>5</v>
      </c>
      <c r="H31" s="54">
        <f t="shared" si="0"/>
        <v>250</v>
      </c>
      <c r="I31" s="52"/>
      <c r="J31" s="52"/>
      <c r="K31" s="108">
        <v>5</v>
      </c>
      <c r="L31" s="54">
        <f t="shared" si="1"/>
        <v>250</v>
      </c>
      <c r="M31" s="213"/>
      <c r="N31" s="213"/>
      <c r="O31" s="209"/>
    </row>
    <row r="32" spans="1:15" x14ac:dyDescent="0.25">
      <c r="A32" s="50">
        <v>21</v>
      </c>
      <c r="B32" s="52" t="s">
        <v>794</v>
      </c>
      <c r="C32" s="106">
        <v>50</v>
      </c>
      <c r="D32" s="50">
        <v>10</v>
      </c>
      <c r="E32" s="52" t="s">
        <v>791</v>
      </c>
      <c r="F32" s="107">
        <f t="shared" si="3"/>
        <v>500</v>
      </c>
      <c r="G32" s="104">
        <v>5</v>
      </c>
      <c r="H32" s="54">
        <f t="shared" si="0"/>
        <v>250</v>
      </c>
      <c r="I32" s="52"/>
      <c r="J32" s="52"/>
      <c r="K32" s="108">
        <v>5</v>
      </c>
      <c r="L32" s="54">
        <f t="shared" si="1"/>
        <v>250</v>
      </c>
      <c r="M32" s="213"/>
      <c r="N32" s="213"/>
      <c r="O32" s="209"/>
    </row>
    <row r="33" spans="1:15" x14ac:dyDescent="0.25">
      <c r="A33" s="50">
        <v>22</v>
      </c>
      <c r="B33" s="52" t="s">
        <v>795</v>
      </c>
      <c r="C33" s="106">
        <v>60</v>
      </c>
      <c r="D33" s="50">
        <v>10</v>
      </c>
      <c r="E33" s="52" t="s">
        <v>791</v>
      </c>
      <c r="F33" s="107">
        <f t="shared" si="3"/>
        <v>600</v>
      </c>
      <c r="G33" s="104">
        <v>5</v>
      </c>
      <c r="H33" s="54">
        <f t="shared" si="0"/>
        <v>300</v>
      </c>
      <c r="I33" s="52"/>
      <c r="J33" s="52"/>
      <c r="K33" s="108">
        <v>5</v>
      </c>
      <c r="L33" s="54">
        <f t="shared" si="1"/>
        <v>300</v>
      </c>
      <c r="M33" s="213"/>
      <c r="N33" s="213"/>
      <c r="O33" s="209"/>
    </row>
    <row r="34" spans="1:15" x14ac:dyDescent="0.25">
      <c r="A34" s="50">
        <v>23</v>
      </c>
      <c r="B34" s="52" t="s">
        <v>796</v>
      </c>
      <c r="C34" s="106">
        <v>100</v>
      </c>
      <c r="D34" s="50">
        <v>10</v>
      </c>
      <c r="E34" s="52" t="s">
        <v>791</v>
      </c>
      <c r="F34" s="107">
        <f t="shared" si="3"/>
        <v>1000</v>
      </c>
      <c r="G34" s="104">
        <v>5</v>
      </c>
      <c r="H34" s="54">
        <f t="shared" si="0"/>
        <v>500</v>
      </c>
      <c r="I34" s="52"/>
      <c r="J34" s="52"/>
      <c r="K34" s="108">
        <v>5</v>
      </c>
      <c r="L34" s="54">
        <f t="shared" si="1"/>
        <v>500</v>
      </c>
      <c r="M34" s="213"/>
      <c r="N34" s="213"/>
      <c r="O34" s="209"/>
    </row>
    <row r="35" spans="1:15" x14ac:dyDescent="0.25">
      <c r="A35" s="50">
        <v>24</v>
      </c>
      <c r="B35" s="52" t="s">
        <v>797</v>
      </c>
      <c r="C35" s="106">
        <v>27.03</v>
      </c>
      <c r="D35" s="50">
        <v>2</v>
      </c>
      <c r="E35" s="52" t="s">
        <v>325</v>
      </c>
      <c r="F35" s="107">
        <f t="shared" si="3"/>
        <v>54.06</v>
      </c>
      <c r="G35" s="104">
        <v>2</v>
      </c>
      <c r="H35" s="54">
        <f t="shared" si="0"/>
        <v>54.06</v>
      </c>
      <c r="I35" s="52"/>
      <c r="J35" s="52"/>
      <c r="K35" s="108">
        <v>0</v>
      </c>
      <c r="L35" s="54">
        <f t="shared" si="1"/>
        <v>0</v>
      </c>
      <c r="M35" s="213"/>
      <c r="N35" s="213"/>
      <c r="O35" s="209"/>
    </row>
    <row r="36" spans="1:15" x14ac:dyDescent="0.25">
      <c r="A36" s="50">
        <v>25</v>
      </c>
      <c r="B36" s="52" t="s">
        <v>798</v>
      </c>
      <c r="C36" s="106">
        <v>17.37</v>
      </c>
      <c r="D36" s="50">
        <v>8</v>
      </c>
      <c r="E36" s="52" t="s">
        <v>325</v>
      </c>
      <c r="F36" s="107">
        <f t="shared" si="3"/>
        <v>138.96</v>
      </c>
      <c r="G36" s="104">
        <v>5</v>
      </c>
      <c r="H36" s="54">
        <f t="shared" si="0"/>
        <v>86.850000000000009</v>
      </c>
      <c r="I36" s="52"/>
      <c r="J36" s="52"/>
      <c r="K36" s="108">
        <v>3</v>
      </c>
      <c r="L36" s="54">
        <f t="shared" si="1"/>
        <v>52.11</v>
      </c>
      <c r="M36" s="213"/>
      <c r="N36" s="213"/>
      <c r="O36" s="209"/>
    </row>
    <row r="37" spans="1:15" x14ac:dyDescent="0.25">
      <c r="A37" s="50">
        <v>26</v>
      </c>
      <c r="B37" s="52" t="s">
        <v>799</v>
      </c>
      <c r="C37" s="106">
        <v>107.06</v>
      </c>
      <c r="D37" s="50">
        <v>2</v>
      </c>
      <c r="E37" s="52" t="s">
        <v>325</v>
      </c>
      <c r="F37" s="107">
        <f t="shared" si="3"/>
        <v>214.12</v>
      </c>
      <c r="G37" s="104">
        <v>1</v>
      </c>
      <c r="H37" s="54">
        <f t="shared" si="0"/>
        <v>107.06</v>
      </c>
      <c r="I37" s="52"/>
      <c r="J37" s="52"/>
      <c r="K37" s="108">
        <v>1</v>
      </c>
      <c r="L37" s="54">
        <f t="shared" si="1"/>
        <v>107.06</v>
      </c>
      <c r="M37" s="213"/>
      <c r="N37" s="213"/>
      <c r="O37" s="209"/>
    </row>
    <row r="38" spans="1:15" x14ac:dyDescent="0.25">
      <c r="A38" s="50">
        <v>27</v>
      </c>
      <c r="B38" s="52" t="s">
        <v>800</v>
      </c>
      <c r="C38" s="106">
        <v>150</v>
      </c>
      <c r="D38" s="50">
        <v>10</v>
      </c>
      <c r="E38" s="52" t="s">
        <v>80</v>
      </c>
      <c r="F38" s="107">
        <f t="shared" si="3"/>
        <v>1500</v>
      </c>
      <c r="G38" s="104">
        <v>7</v>
      </c>
      <c r="H38" s="54">
        <f t="shared" si="0"/>
        <v>1050</v>
      </c>
      <c r="I38" s="52"/>
      <c r="J38" s="52"/>
      <c r="K38" s="108">
        <v>3</v>
      </c>
      <c r="L38" s="54">
        <f t="shared" si="1"/>
        <v>450</v>
      </c>
      <c r="M38" s="213"/>
      <c r="N38" s="213"/>
      <c r="O38" s="209"/>
    </row>
    <row r="39" spans="1:15" x14ac:dyDescent="0.25">
      <c r="A39" s="50">
        <v>28</v>
      </c>
      <c r="B39" s="52" t="s">
        <v>801</v>
      </c>
      <c r="C39" s="106">
        <v>600</v>
      </c>
      <c r="D39" s="50">
        <v>2</v>
      </c>
      <c r="E39" s="52" t="s">
        <v>82</v>
      </c>
      <c r="F39" s="107">
        <f t="shared" si="3"/>
        <v>1200</v>
      </c>
      <c r="G39" s="104">
        <v>2</v>
      </c>
      <c r="H39" s="54">
        <f t="shared" si="0"/>
        <v>1200</v>
      </c>
      <c r="I39" s="52"/>
      <c r="J39" s="52"/>
      <c r="K39" s="108">
        <v>0</v>
      </c>
      <c r="L39" s="54">
        <f t="shared" si="1"/>
        <v>0</v>
      </c>
      <c r="M39" s="213"/>
      <c r="N39" s="213"/>
      <c r="O39" s="209"/>
    </row>
    <row r="40" spans="1:15" x14ac:dyDescent="0.25">
      <c r="A40" s="50">
        <v>29</v>
      </c>
      <c r="B40" s="52" t="s">
        <v>802</v>
      </c>
      <c r="C40" s="106">
        <v>100</v>
      </c>
      <c r="D40" s="50">
        <v>3</v>
      </c>
      <c r="E40" s="52" t="s">
        <v>80</v>
      </c>
      <c r="F40" s="107">
        <f t="shared" si="3"/>
        <v>300</v>
      </c>
      <c r="G40" s="104">
        <v>3</v>
      </c>
      <c r="H40" s="54">
        <f t="shared" si="0"/>
        <v>300</v>
      </c>
      <c r="I40" s="52"/>
      <c r="J40" s="52"/>
      <c r="K40" s="108">
        <v>0</v>
      </c>
      <c r="L40" s="54">
        <f t="shared" si="1"/>
        <v>0</v>
      </c>
      <c r="M40" s="213"/>
      <c r="N40" s="213"/>
      <c r="O40" s="209"/>
    </row>
    <row r="41" spans="1:15" x14ac:dyDescent="0.25">
      <c r="A41" s="50">
        <v>30</v>
      </c>
      <c r="B41" s="52" t="s">
        <v>803</v>
      </c>
      <c r="C41" s="106">
        <v>150</v>
      </c>
      <c r="D41" s="50">
        <v>5</v>
      </c>
      <c r="E41" s="52" t="s">
        <v>80</v>
      </c>
      <c r="F41" s="107">
        <f t="shared" si="3"/>
        <v>750</v>
      </c>
      <c r="G41" s="104">
        <v>2</v>
      </c>
      <c r="H41" s="54">
        <f t="shared" si="0"/>
        <v>300</v>
      </c>
      <c r="I41" s="52"/>
      <c r="J41" s="52"/>
      <c r="K41" s="108">
        <v>3</v>
      </c>
      <c r="L41" s="54">
        <f t="shared" si="1"/>
        <v>450</v>
      </c>
      <c r="M41" s="213"/>
      <c r="N41" s="213"/>
      <c r="O41" s="209"/>
    </row>
    <row r="42" spans="1:15" x14ac:dyDescent="0.25">
      <c r="A42" s="50">
        <v>31</v>
      </c>
      <c r="B42" s="52" t="s">
        <v>804</v>
      </c>
      <c r="C42" s="106">
        <v>310</v>
      </c>
      <c r="D42" s="50">
        <v>5</v>
      </c>
      <c r="E42" s="52" t="s">
        <v>81</v>
      </c>
      <c r="F42" s="107">
        <f t="shared" si="3"/>
        <v>1550</v>
      </c>
      <c r="G42" s="104">
        <v>5</v>
      </c>
      <c r="H42" s="54">
        <f t="shared" si="0"/>
        <v>1550</v>
      </c>
      <c r="I42" s="52"/>
      <c r="J42" s="52"/>
      <c r="K42" s="108">
        <v>0</v>
      </c>
      <c r="L42" s="54">
        <f t="shared" si="1"/>
        <v>0</v>
      </c>
      <c r="M42" s="213"/>
      <c r="N42" s="213"/>
      <c r="O42" s="209"/>
    </row>
    <row r="43" spans="1:15" x14ac:dyDescent="0.25">
      <c r="A43" s="50">
        <v>32</v>
      </c>
      <c r="B43" s="52" t="s">
        <v>805</v>
      </c>
      <c r="C43" s="106">
        <v>125</v>
      </c>
      <c r="D43" s="50">
        <v>20</v>
      </c>
      <c r="E43" s="52" t="s">
        <v>81</v>
      </c>
      <c r="F43" s="107">
        <f t="shared" si="3"/>
        <v>2500</v>
      </c>
      <c r="G43" s="104">
        <v>10</v>
      </c>
      <c r="H43" s="54">
        <f t="shared" si="0"/>
        <v>1250</v>
      </c>
      <c r="I43" s="52"/>
      <c r="J43" s="52"/>
      <c r="K43" s="108">
        <v>10</v>
      </c>
      <c r="L43" s="54">
        <f t="shared" si="1"/>
        <v>1250</v>
      </c>
      <c r="M43" s="213"/>
      <c r="N43" s="213"/>
      <c r="O43" s="209"/>
    </row>
    <row r="44" spans="1:15" x14ac:dyDescent="0.25">
      <c r="A44" s="50">
        <v>33</v>
      </c>
      <c r="B44" s="109" t="s">
        <v>806</v>
      </c>
      <c r="C44" s="106">
        <v>60</v>
      </c>
      <c r="D44" s="50">
        <v>3</v>
      </c>
      <c r="E44" s="52" t="s">
        <v>81</v>
      </c>
      <c r="F44" s="107">
        <f t="shared" si="3"/>
        <v>180</v>
      </c>
      <c r="G44" s="104">
        <v>3</v>
      </c>
      <c r="H44" s="54">
        <f t="shared" ref="H44:H65" si="4">G44*C44</f>
        <v>180</v>
      </c>
      <c r="I44" s="52"/>
      <c r="J44" s="52"/>
      <c r="K44" s="108">
        <v>0</v>
      </c>
      <c r="L44" s="54">
        <f t="shared" ref="L44:L69" si="5">K44*C44</f>
        <v>0</v>
      </c>
      <c r="M44" s="213"/>
      <c r="N44" s="213"/>
      <c r="O44" s="209"/>
    </row>
    <row r="45" spans="1:15" x14ac:dyDescent="0.25">
      <c r="A45" s="50">
        <v>34</v>
      </c>
      <c r="B45" s="52" t="s">
        <v>807</v>
      </c>
      <c r="C45" s="106">
        <v>240</v>
      </c>
      <c r="D45" s="50">
        <v>8</v>
      </c>
      <c r="E45" s="52" t="s">
        <v>85</v>
      </c>
      <c r="F45" s="107">
        <f t="shared" si="3"/>
        <v>1920</v>
      </c>
      <c r="G45" s="104">
        <v>4</v>
      </c>
      <c r="H45" s="54">
        <f t="shared" si="4"/>
        <v>960</v>
      </c>
      <c r="I45" s="52"/>
      <c r="J45" s="52"/>
      <c r="K45" s="108">
        <v>4</v>
      </c>
      <c r="L45" s="54">
        <f t="shared" si="5"/>
        <v>960</v>
      </c>
      <c r="M45" s="213"/>
      <c r="N45" s="213"/>
      <c r="O45" s="209"/>
    </row>
    <row r="46" spans="1:15" x14ac:dyDescent="0.25">
      <c r="A46" s="50">
        <v>35</v>
      </c>
      <c r="B46" s="52" t="s">
        <v>808</v>
      </c>
      <c r="C46" s="106">
        <v>200</v>
      </c>
      <c r="D46" s="50">
        <v>5</v>
      </c>
      <c r="E46" s="52" t="s">
        <v>809</v>
      </c>
      <c r="F46" s="107">
        <f t="shared" si="3"/>
        <v>1000</v>
      </c>
      <c r="G46" s="104">
        <v>2</v>
      </c>
      <c r="H46" s="54">
        <f t="shared" si="4"/>
        <v>400</v>
      </c>
      <c r="I46" s="52"/>
      <c r="J46" s="52"/>
      <c r="K46" s="108">
        <v>3</v>
      </c>
      <c r="L46" s="54">
        <f t="shared" si="5"/>
        <v>600</v>
      </c>
      <c r="M46" s="213"/>
      <c r="N46" s="213"/>
      <c r="O46" s="209"/>
    </row>
    <row r="47" spans="1:15" x14ac:dyDescent="0.25">
      <c r="A47" s="50">
        <v>36</v>
      </c>
      <c r="B47" s="52" t="s">
        <v>810</v>
      </c>
      <c r="C47" s="106">
        <v>1000</v>
      </c>
      <c r="D47" s="50">
        <v>1</v>
      </c>
      <c r="E47" s="52" t="s">
        <v>80</v>
      </c>
      <c r="F47" s="107">
        <f t="shared" si="3"/>
        <v>1000</v>
      </c>
      <c r="G47" s="104">
        <v>1</v>
      </c>
      <c r="H47" s="54">
        <f t="shared" si="4"/>
        <v>1000</v>
      </c>
      <c r="I47" s="52"/>
      <c r="J47" s="52"/>
      <c r="K47" s="108">
        <v>0</v>
      </c>
      <c r="L47" s="54">
        <f t="shared" si="5"/>
        <v>0</v>
      </c>
      <c r="M47" s="213"/>
      <c r="N47" s="213"/>
      <c r="O47" s="209"/>
    </row>
    <row r="48" spans="1:15" x14ac:dyDescent="0.25">
      <c r="A48" s="50">
        <v>37</v>
      </c>
      <c r="B48" s="52" t="s">
        <v>811</v>
      </c>
      <c r="C48" s="106">
        <v>250</v>
      </c>
      <c r="D48" s="50">
        <v>1</v>
      </c>
      <c r="E48" s="52" t="s">
        <v>812</v>
      </c>
      <c r="F48" s="107">
        <f t="shared" si="3"/>
        <v>250</v>
      </c>
      <c r="G48" s="104">
        <v>1</v>
      </c>
      <c r="H48" s="54">
        <f t="shared" si="4"/>
        <v>250</v>
      </c>
      <c r="I48" s="52"/>
      <c r="J48" s="52"/>
      <c r="K48" s="108">
        <v>0</v>
      </c>
      <c r="L48" s="54">
        <f t="shared" si="5"/>
        <v>0</v>
      </c>
      <c r="M48" s="213"/>
      <c r="N48" s="213"/>
      <c r="O48" s="209"/>
    </row>
    <row r="49" spans="1:15" x14ac:dyDescent="0.25">
      <c r="A49" s="50">
        <v>38</v>
      </c>
      <c r="B49" s="52" t="s">
        <v>813</v>
      </c>
      <c r="C49" s="106">
        <v>350</v>
      </c>
      <c r="D49" s="50">
        <v>3</v>
      </c>
      <c r="E49" s="52" t="s">
        <v>81</v>
      </c>
      <c r="F49" s="107">
        <f t="shared" si="3"/>
        <v>1050</v>
      </c>
      <c r="G49" s="104">
        <v>2</v>
      </c>
      <c r="H49" s="54">
        <f t="shared" si="4"/>
        <v>700</v>
      </c>
      <c r="I49" s="52"/>
      <c r="J49" s="52"/>
      <c r="K49" s="50">
        <v>1</v>
      </c>
      <c r="L49" s="54">
        <f t="shared" si="5"/>
        <v>350</v>
      </c>
      <c r="M49" s="213"/>
      <c r="N49" s="213"/>
      <c r="O49" s="209"/>
    </row>
    <row r="50" spans="1:15" x14ac:dyDescent="0.25">
      <c r="A50" s="50">
        <v>39</v>
      </c>
      <c r="B50" s="52" t="s">
        <v>814</v>
      </c>
      <c r="C50" s="106">
        <v>15</v>
      </c>
      <c r="D50" s="50">
        <v>70</v>
      </c>
      <c r="E50" s="52" t="s">
        <v>80</v>
      </c>
      <c r="F50" s="107">
        <f t="shared" si="3"/>
        <v>1050</v>
      </c>
      <c r="G50" s="104">
        <v>35</v>
      </c>
      <c r="H50" s="54">
        <f t="shared" si="4"/>
        <v>525</v>
      </c>
      <c r="I50" s="52"/>
      <c r="J50" s="52"/>
      <c r="K50" s="50">
        <v>35</v>
      </c>
      <c r="L50" s="54">
        <f t="shared" si="5"/>
        <v>525</v>
      </c>
      <c r="M50" s="213"/>
      <c r="N50" s="213"/>
      <c r="O50" s="209"/>
    </row>
    <row r="51" spans="1:15" x14ac:dyDescent="0.25">
      <c r="A51" s="50">
        <v>40</v>
      </c>
      <c r="B51" s="52" t="s">
        <v>815</v>
      </c>
      <c r="C51" s="106">
        <v>80</v>
      </c>
      <c r="D51" s="50">
        <v>4</v>
      </c>
      <c r="E51" s="52" t="s">
        <v>80</v>
      </c>
      <c r="F51" s="107">
        <f t="shared" si="3"/>
        <v>320</v>
      </c>
      <c r="G51" s="104">
        <v>2</v>
      </c>
      <c r="H51" s="54">
        <f t="shared" si="4"/>
        <v>160</v>
      </c>
      <c r="I51" s="52"/>
      <c r="J51" s="52"/>
      <c r="K51" s="104">
        <v>2</v>
      </c>
      <c r="L51" s="54">
        <f t="shared" si="5"/>
        <v>160</v>
      </c>
      <c r="M51" s="213"/>
      <c r="N51" s="213"/>
      <c r="O51" s="209"/>
    </row>
    <row r="52" spans="1:15" x14ac:dyDescent="0.25">
      <c r="A52" s="50">
        <v>41</v>
      </c>
      <c r="B52" s="52" t="s">
        <v>816</v>
      </c>
      <c r="C52" s="106">
        <v>50</v>
      </c>
      <c r="D52" s="50">
        <v>5</v>
      </c>
      <c r="E52" s="52" t="s">
        <v>80</v>
      </c>
      <c r="F52" s="107">
        <f t="shared" si="3"/>
        <v>250</v>
      </c>
      <c r="G52" s="104">
        <v>3</v>
      </c>
      <c r="H52" s="54">
        <f t="shared" si="4"/>
        <v>150</v>
      </c>
      <c r="I52" s="52"/>
      <c r="J52" s="52"/>
      <c r="K52" s="104">
        <v>2</v>
      </c>
      <c r="L52" s="54">
        <f t="shared" si="5"/>
        <v>100</v>
      </c>
      <c r="M52" s="213"/>
      <c r="N52" s="213"/>
      <c r="O52" s="209"/>
    </row>
    <row r="53" spans="1:15" x14ac:dyDescent="0.25">
      <c r="A53" s="50">
        <v>42</v>
      </c>
      <c r="B53" s="52" t="s">
        <v>817</v>
      </c>
      <c r="C53" s="106">
        <v>900</v>
      </c>
      <c r="D53" s="50">
        <v>14</v>
      </c>
      <c r="E53" s="52" t="s">
        <v>82</v>
      </c>
      <c r="F53" s="107">
        <f t="shared" si="3"/>
        <v>12600</v>
      </c>
      <c r="G53" s="104">
        <v>7</v>
      </c>
      <c r="H53" s="54">
        <f t="shared" si="4"/>
        <v>6300</v>
      </c>
      <c r="I53" s="52"/>
      <c r="J53" s="52"/>
      <c r="K53" s="104">
        <v>7</v>
      </c>
      <c r="L53" s="54">
        <f t="shared" si="5"/>
        <v>6300</v>
      </c>
      <c r="M53" s="213"/>
      <c r="N53" s="213"/>
      <c r="O53" s="209"/>
    </row>
    <row r="54" spans="1:15" x14ac:dyDescent="0.25">
      <c r="A54" s="50">
        <v>43</v>
      </c>
      <c r="B54" s="52" t="s">
        <v>818</v>
      </c>
      <c r="C54" s="110">
        <v>800</v>
      </c>
      <c r="D54" s="111">
        <v>8</v>
      </c>
      <c r="E54" s="112" t="s">
        <v>819</v>
      </c>
      <c r="F54" s="107">
        <f t="shared" si="3"/>
        <v>6400</v>
      </c>
      <c r="G54" s="104">
        <v>4</v>
      </c>
      <c r="H54" s="54">
        <f t="shared" si="4"/>
        <v>3200</v>
      </c>
      <c r="I54" s="52"/>
      <c r="J54" s="52"/>
      <c r="K54" s="104">
        <v>4</v>
      </c>
      <c r="L54" s="54">
        <f t="shared" si="5"/>
        <v>3200</v>
      </c>
      <c r="M54" s="213"/>
      <c r="N54" s="213"/>
      <c r="O54" s="209"/>
    </row>
    <row r="55" spans="1:15" x14ac:dyDescent="0.25">
      <c r="A55" s="50">
        <v>44</v>
      </c>
      <c r="B55" s="113" t="s">
        <v>820</v>
      </c>
      <c r="C55" s="106">
        <v>7000</v>
      </c>
      <c r="D55" s="114">
        <v>5</v>
      </c>
      <c r="E55" s="52" t="s">
        <v>80</v>
      </c>
      <c r="F55" s="107">
        <f t="shared" si="3"/>
        <v>35000</v>
      </c>
      <c r="G55" s="104">
        <v>3</v>
      </c>
      <c r="H55" s="54">
        <f t="shared" si="4"/>
        <v>21000</v>
      </c>
      <c r="I55" s="52"/>
      <c r="J55" s="52"/>
      <c r="K55" s="104">
        <v>2</v>
      </c>
      <c r="L55" s="54">
        <f t="shared" si="5"/>
        <v>14000</v>
      </c>
      <c r="M55" s="213"/>
      <c r="N55" s="213"/>
      <c r="O55" s="209"/>
    </row>
    <row r="56" spans="1:15" x14ac:dyDescent="0.25">
      <c r="A56" s="50">
        <v>45</v>
      </c>
      <c r="B56" s="52" t="s">
        <v>821</v>
      </c>
      <c r="C56" s="106">
        <v>130</v>
      </c>
      <c r="D56" s="50">
        <v>10</v>
      </c>
      <c r="E56" s="106"/>
      <c r="F56" s="107">
        <f>C56*D56</f>
        <v>1300</v>
      </c>
      <c r="G56" s="104">
        <v>5</v>
      </c>
      <c r="H56" s="54">
        <f t="shared" si="4"/>
        <v>650</v>
      </c>
      <c r="I56" s="52"/>
      <c r="J56" s="52"/>
      <c r="K56" s="105">
        <v>5</v>
      </c>
      <c r="L56" s="54">
        <f t="shared" si="5"/>
        <v>650</v>
      </c>
      <c r="M56" s="213"/>
      <c r="N56" s="213"/>
      <c r="O56" s="209"/>
    </row>
    <row r="57" spans="1:15" x14ac:dyDescent="0.25">
      <c r="A57" s="50">
        <v>46</v>
      </c>
      <c r="B57" s="52" t="s">
        <v>832</v>
      </c>
      <c r="C57" s="106">
        <v>655</v>
      </c>
      <c r="D57" s="50">
        <v>2</v>
      </c>
      <c r="E57" s="106"/>
      <c r="F57" s="107">
        <f t="shared" si="3"/>
        <v>1310</v>
      </c>
      <c r="G57" s="104">
        <v>1</v>
      </c>
      <c r="H57" s="54">
        <f t="shared" si="4"/>
        <v>655</v>
      </c>
      <c r="I57" s="52"/>
      <c r="J57" s="52"/>
      <c r="K57" s="105">
        <v>1</v>
      </c>
      <c r="L57" s="54">
        <f t="shared" si="5"/>
        <v>655</v>
      </c>
      <c r="M57" s="213"/>
      <c r="N57" s="213"/>
      <c r="O57" s="209"/>
    </row>
    <row r="58" spans="1:15" x14ac:dyDescent="0.25">
      <c r="A58" s="50">
        <v>47</v>
      </c>
      <c r="B58" s="52" t="s">
        <v>822</v>
      </c>
      <c r="C58" s="106">
        <v>1730</v>
      </c>
      <c r="D58" s="50">
        <v>1</v>
      </c>
      <c r="E58" s="106"/>
      <c r="F58" s="107">
        <f t="shared" si="3"/>
        <v>1730</v>
      </c>
      <c r="G58" s="104">
        <v>1</v>
      </c>
      <c r="H58" s="54">
        <f t="shared" si="4"/>
        <v>1730</v>
      </c>
      <c r="I58" s="52"/>
      <c r="J58" s="52"/>
      <c r="K58" s="105">
        <v>0</v>
      </c>
      <c r="L58" s="54">
        <f t="shared" si="5"/>
        <v>0</v>
      </c>
      <c r="M58" s="213"/>
      <c r="N58" s="213"/>
      <c r="O58" s="209"/>
    </row>
    <row r="59" spans="1:15" x14ac:dyDescent="0.25">
      <c r="A59" s="50">
        <v>48</v>
      </c>
      <c r="B59" s="52" t="s">
        <v>823</v>
      </c>
      <c r="C59" s="106">
        <v>286</v>
      </c>
      <c r="D59" s="50">
        <v>10</v>
      </c>
      <c r="E59" s="106"/>
      <c r="F59" s="107">
        <f t="shared" si="3"/>
        <v>2860</v>
      </c>
      <c r="G59" s="104">
        <v>5</v>
      </c>
      <c r="H59" s="54">
        <f t="shared" si="4"/>
        <v>1430</v>
      </c>
      <c r="I59" s="52"/>
      <c r="J59" s="52"/>
      <c r="K59" s="105">
        <v>5</v>
      </c>
      <c r="L59" s="54">
        <f t="shared" si="5"/>
        <v>1430</v>
      </c>
      <c r="M59" s="213"/>
      <c r="N59" s="213"/>
      <c r="O59" s="209"/>
    </row>
    <row r="60" spans="1:15" x14ac:dyDescent="0.25">
      <c r="A60" s="50">
        <v>49</v>
      </c>
      <c r="B60" s="109" t="s">
        <v>824</v>
      </c>
      <c r="C60" s="115">
        <v>310</v>
      </c>
      <c r="D60" s="50">
        <v>80</v>
      </c>
      <c r="E60" s="106"/>
      <c r="F60" s="107">
        <f t="shared" si="3"/>
        <v>24800</v>
      </c>
      <c r="G60" s="104">
        <v>40</v>
      </c>
      <c r="H60" s="54">
        <f t="shared" si="4"/>
        <v>12400</v>
      </c>
      <c r="I60" s="52"/>
      <c r="J60" s="52"/>
      <c r="K60" s="105">
        <v>40</v>
      </c>
      <c r="L60" s="54">
        <f t="shared" si="5"/>
        <v>12400</v>
      </c>
      <c r="M60" s="213"/>
      <c r="N60" s="213"/>
      <c r="O60" s="209"/>
    </row>
    <row r="61" spans="1:15" x14ac:dyDescent="0.25">
      <c r="A61" s="50">
        <v>50</v>
      </c>
      <c r="B61" s="109" t="s">
        <v>825</v>
      </c>
      <c r="C61" s="115">
        <v>25</v>
      </c>
      <c r="D61" s="50">
        <v>8</v>
      </c>
      <c r="E61" s="106"/>
      <c r="F61" s="107">
        <f t="shared" si="3"/>
        <v>200</v>
      </c>
      <c r="G61" s="104">
        <v>4</v>
      </c>
      <c r="H61" s="54">
        <f t="shared" si="4"/>
        <v>100</v>
      </c>
      <c r="I61" s="52"/>
      <c r="J61" s="52"/>
      <c r="K61" s="105">
        <v>4</v>
      </c>
      <c r="L61" s="54">
        <f t="shared" si="5"/>
        <v>100</v>
      </c>
      <c r="M61" s="213"/>
      <c r="N61" s="213"/>
      <c r="O61" s="209"/>
    </row>
    <row r="62" spans="1:15" x14ac:dyDescent="0.25">
      <c r="A62" s="50">
        <v>51</v>
      </c>
      <c r="B62" s="109" t="s">
        <v>143</v>
      </c>
      <c r="C62" s="115">
        <v>40</v>
      </c>
      <c r="D62" s="50">
        <v>10</v>
      </c>
      <c r="E62" s="106"/>
      <c r="F62" s="107">
        <f t="shared" si="3"/>
        <v>400</v>
      </c>
      <c r="G62" s="104">
        <v>0</v>
      </c>
      <c r="H62" s="54">
        <f t="shared" si="4"/>
        <v>0</v>
      </c>
      <c r="I62" s="52"/>
      <c r="J62" s="52"/>
      <c r="K62" s="105">
        <v>10</v>
      </c>
      <c r="L62" s="54">
        <f t="shared" si="5"/>
        <v>400</v>
      </c>
      <c r="M62" s="213"/>
      <c r="N62" s="213"/>
      <c r="O62" s="209"/>
    </row>
    <row r="63" spans="1:15" x14ac:dyDescent="0.25">
      <c r="A63" s="50">
        <v>52</v>
      </c>
      <c r="B63" s="52" t="s">
        <v>826</v>
      </c>
      <c r="C63" s="106">
        <v>30</v>
      </c>
      <c r="D63" s="50">
        <v>10</v>
      </c>
      <c r="E63" s="106"/>
      <c r="F63" s="107">
        <f t="shared" si="3"/>
        <v>300</v>
      </c>
      <c r="G63" s="104">
        <v>5</v>
      </c>
      <c r="H63" s="54">
        <f t="shared" si="4"/>
        <v>150</v>
      </c>
      <c r="I63" s="52"/>
      <c r="J63" s="52"/>
      <c r="K63" s="105">
        <v>5</v>
      </c>
      <c r="L63" s="54">
        <f t="shared" si="5"/>
        <v>150</v>
      </c>
      <c r="M63" s="213"/>
      <c r="N63" s="213"/>
      <c r="O63" s="209"/>
    </row>
    <row r="64" spans="1:15" x14ac:dyDescent="0.25">
      <c r="A64" s="50">
        <v>53</v>
      </c>
      <c r="B64" s="52" t="s">
        <v>827</v>
      </c>
      <c r="C64" s="106">
        <v>250</v>
      </c>
      <c r="D64" s="50">
        <v>1</v>
      </c>
      <c r="E64" s="106"/>
      <c r="F64" s="107">
        <f t="shared" si="3"/>
        <v>250</v>
      </c>
      <c r="G64" s="104">
        <v>1</v>
      </c>
      <c r="H64" s="54">
        <f t="shared" si="4"/>
        <v>250</v>
      </c>
      <c r="I64" s="52"/>
      <c r="J64" s="52"/>
      <c r="K64" s="105">
        <v>0</v>
      </c>
      <c r="L64" s="54">
        <f t="shared" si="5"/>
        <v>0</v>
      </c>
      <c r="M64" s="213"/>
      <c r="N64" s="213"/>
      <c r="O64" s="209"/>
    </row>
    <row r="65" spans="1:15" x14ac:dyDescent="0.25">
      <c r="A65" s="50">
        <v>54</v>
      </c>
      <c r="B65" s="109" t="s">
        <v>828</v>
      </c>
      <c r="C65" s="115">
        <f>F65/D65</f>
        <v>183.33333333333334</v>
      </c>
      <c r="D65" s="50">
        <v>30</v>
      </c>
      <c r="E65" s="106">
        <f>F65/D65</f>
        <v>183.33333333333334</v>
      </c>
      <c r="F65" s="107">
        <v>5500</v>
      </c>
      <c r="G65" s="104">
        <v>15</v>
      </c>
      <c r="H65" s="54">
        <f t="shared" si="4"/>
        <v>2750</v>
      </c>
      <c r="I65" s="52"/>
      <c r="J65" s="52"/>
      <c r="K65" s="105">
        <v>15</v>
      </c>
      <c r="L65" s="54">
        <f t="shared" si="5"/>
        <v>2750</v>
      </c>
      <c r="M65" s="213"/>
      <c r="N65" s="213"/>
      <c r="O65" s="209"/>
    </row>
    <row r="66" spans="1:15" x14ac:dyDescent="0.25">
      <c r="A66" s="50">
        <v>55</v>
      </c>
      <c r="B66" s="116" t="s">
        <v>829</v>
      </c>
      <c r="C66" s="52"/>
      <c r="D66" s="114">
        <v>1</v>
      </c>
      <c r="E66" s="52"/>
      <c r="F66" s="107">
        <v>40000</v>
      </c>
      <c r="G66" s="50">
        <v>1</v>
      </c>
      <c r="H66" s="54">
        <f>F66</f>
        <v>40000</v>
      </c>
      <c r="I66" s="52"/>
      <c r="J66" s="52"/>
      <c r="K66" s="50"/>
      <c r="L66" s="54">
        <f t="shared" si="5"/>
        <v>0</v>
      </c>
      <c r="M66" s="213"/>
      <c r="N66" s="213"/>
      <c r="O66" s="209"/>
    </row>
    <row r="67" spans="1:15" x14ac:dyDescent="0.25">
      <c r="A67" s="50">
        <v>56</v>
      </c>
      <c r="B67" s="117" t="s">
        <v>183</v>
      </c>
      <c r="C67" s="52"/>
      <c r="D67" s="114">
        <v>1</v>
      </c>
      <c r="E67" s="52"/>
      <c r="F67" s="107">
        <v>11500</v>
      </c>
      <c r="G67" s="50">
        <v>1</v>
      </c>
      <c r="H67" s="54">
        <f t="shared" ref="H67:H69" si="6">F67</f>
        <v>11500</v>
      </c>
      <c r="I67" s="52"/>
      <c r="J67" s="52"/>
      <c r="K67" s="50"/>
      <c r="L67" s="54">
        <f t="shared" si="5"/>
        <v>0</v>
      </c>
      <c r="M67" s="213"/>
      <c r="N67" s="213"/>
      <c r="O67" s="209"/>
    </row>
    <row r="68" spans="1:15" x14ac:dyDescent="0.25">
      <c r="A68" s="50">
        <v>57</v>
      </c>
      <c r="B68" s="117" t="s">
        <v>830</v>
      </c>
      <c r="C68" s="52"/>
      <c r="D68" s="114">
        <v>3</v>
      </c>
      <c r="E68" s="52"/>
      <c r="F68" s="107">
        <v>24000</v>
      </c>
      <c r="G68" s="50">
        <v>3</v>
      </c>
      <c r="H68" s="54">
        <f t="shared" si="6"/>
        <v>24000</v>
      </c>
      <c r="I68" s="52"/>
      <c r="J68" s="52"/>
      <c r="K68" s="50"/>
      <c r="L68" s="54">
        <f t="shared" si="5"/>
        <v>0</v>
      </c>
      <c r="M68" s="213"/>
      <c r="N68" s="213"/>
      <c r="O68" s="209"/>
    </row>
    <row r="69" spans="1:15" x14ac:dyDescent="0.25">
      <c r="A69" s="50">
        <v>58</v>
      </c>
      <c r="B69" s="117" t="s">
        <v>831</v>
      </c>
      <c r="C69" s="52"/>
      <c r="D69" s="114">
        <v>2</v>
      </c>
      <c r="E69" s="52"/>
      <c r="F69" s="107">
        <v>10000</v>
      </c>
      <c r="G69" s="50">
        <v>2</v>
      </c>
      <c r="H69" s="54">
        <f t="shared" si="6"/>
        <v>10000</v>
      </c>
      <c r="I69" s="52"/>
      <c r="J69" s="52"/>
      <c r="K69" s="50"/>
      <c r="L69" s="54">
        <f t="shared" si="5"/>
        <v>0</v>
      </c>
      <c r="M69" s="213"/>
      <c r="N69" s="213"/>
      <c r="O69" s="209"/>
    </row>
    <row r="70" spans="1:15" x14ac:dyDescent="0.25">
      <c r="A70" s="47" t="s">
        <v>19</v>
      </c>
      <c r="B70" s="4"/>
      <c r="C70" s="4"/>
      <c r="D70" s="45"/>
      <c r="E70" s="4"/>
      <c r="F70" s="54">
        <f>SUM(F12:F69)</f>
        <v>279743.14</v>
      </c>
      <c r="G70" s="45"/>
      <c r="H70" s="54">
        <f>SUM(H12:H69)</f>
        <v>195928.97</v>
      </c>
      <c r="I70" s="4"/>
      <c r="J70" s="4"/>
      <c r="K70" s="45"/>
      <c r="L70" s="54">
        <f>SUM(L12:L69)</f>
        <v>83814.17</v>
      </c>
      <c r="M70" s="4"/>
      <c r="N70" s="4"/>
    </row>
    <row r="71" spans="1:15" s="8" customFormat="1" x14ac:dyDescent="0.25">
      <c r="A71" s="5"/>
      <c r="B71" s="5"/>
      <c r="C71" s="5"/>
      <c r="D71" s="57"/>
      <c r="E71" s="5"/>
      <c r="F71" s="5"/>
      <c r="G71" s="57"/>
      <c r="H71" s="5"/>
      <c r="I71" s="5"/>
      <c r="J71" s="5"/>
      <c r="K71" s="57"/>
      <c r="L71" s="5"/>
      <c r="M71" s="5"/>
      <c r="N71" s="5"/>
    </row>
    <row r="72" spans="1:15" s="8" customFormat="1" x14ac:dyDescent="0.25">
      <c r="A72" s="20" t="s">
        <v>27</v>
      </c>
      <c r="B72" s="6"/>
      <c r="C72" s="6"/>
      <c r="D72" s="58"/>
      <c r="E72" s="6"/>
      <c r="F72" s="6"/>
      <c r="G72" s="58"/>
      <c r="H72" s="7"/>
      <c r="I72" s="7"/>
      <c r="J72" s="7"/>
      <c r="K72" s="59"/>
      <c r="L72" s="7"/>
    </row>
    <row r="73" spans="1:15" s="8" customFormat="1" ht="14.45" customHeight="1" x14ac:dyDescent="0.25">
      <c r="B73" s="7"/>
      <c r="C73" s="7"/>
      <c r="D73" s="59"/>
      <c r="E73" s="7"/>
      <c r="F73" s="7"/>
      <c r="G73" s="59"/>
      <c r="H73" s="15"/>
      <c r="I73" s="7"/>
      <c r="K73" s="56"/>
      <c r="L73"/>
      <c r="M73"/>
    </row>
    <row r="74" spans="1:15" s="8" customFormat="1" ht="14.45" customHeight="1" x14ac:dyDescent="0.25">
      <c r="B74" s="7"/>
      <c r="C74" s="7"/>
      <c r="D74" s="59"/>
      <c r="E74" s="7"/>
      <c r="F74" s="7"/>
      <c r="G74" s="59"/>
      <c r="H74" s="15"/>
      <c r="I74" s="7"/>
      <c r="K74" s="56"/>
      <c r="L74"/>
      <c r="M74"/>
    </row>
    <row r="75" spans="1:15" s="8" customFormat="1" ht="14.45" customHeight="1" x14ac:dyDescent="0.25">
      <c r="A75" s="276" t="s">
        <v>833</v>
      </c>
      <c r="B75" s="276"/>
      <c r="C75" s="276"/>
      <c r="D75" s="59"/>
      <c r="E75" s="7"/>
      <c r="F75" s="7"/>
      <c r="G75" s="59"/>
      <c r="H75" s="15"/>
      <c r="I75" s="7"/>
      <c r="K75" s="56"/>
      <c r="L75"/>
      <c r="M75"/>
    </row>
    <row r="76" spans="1:15" s="8" customFormat="1" x14ac:dyDescent="0.25">
      <c r="A76" s="281" t="s">
        <v>834</v>
      </c>
      <c r="B76" s="281"/>
      <c r="C76" s="281"/>
      <c r="D76" s="59"/>
      <c r="G76" s="49"/>
      <c r="H76" s="7"/>
      <c r="K76" s="56"/>
      <c r="L76"/>
      <c r="M76"/>
    </row>
    <row r="77" spans="1:15" s="8" customFormat="1" x14ac:dyDescent="0.25">
      <c r="B77" s="7"/>
      <c r="C77" s="7"/>
      <c r="D77" s="59"/>
      <c r="G77" s="49"/>
      <c r="H77" s="7"/>
      <c r="K77" s="56"/>
      <c r="L77"/>
      <c r="M77"/>
    </row>
    <row r="78" spans="1:15" s="8" customFormat="1" x14ac:dyDescent="0.25">
      <c r="D78" s="49"/>
      <c r="G78" s="49"/>
      <c r="K78" s="49"/>
    </row>
  </sheetData>
  <sheetProtection password="C1B6" sheet="1" objects="1" scenarios="1"/>
  <mergeCells count="22">
    <mergeCell ref="A76:C76"/>
    <mergeCell ref="A8:E8"/>
    <mergeCell ref="G8:H8"/>
    <mergeCell ref="I8:J8"/>
    <mergeCell ref="K8:N8"/>
    <mergeCell ref="A9:A11"/>
    <mergeCell ref="B9:B11"/>
    <mergeCell ref="C9:C11"/>
    <mergeCell ref="D9:E10"/>
    <mergeCell ref="F9:F11"/>
    <mergeCell ref="G9:N9"/>
    <mergeCell ref="G10:H10"/>
    <mergeCell ref="I10:J10"/>
    <mergeCell ref="K10:L10"/>
    <mergeCell ref="M10:N10"/>
    <mergeCell ref="A75:C75"/>
    <mergeCell ref="K7:N7"/>
    <mergeCell ref="G3:H3"/>
    <mergeCell ref="G4:H4"/>
    <mergeCell ref="A6:D6"/>
    <mergeCell ref="A7:E7"/>
    <mergeCell ref="F7:J7"/>
  </mergeCells>
  <pageMargins left="0.62992125984251968" right="0.23622047244094491" top="0" bottom="0" header="0.31496062992125984" footer="0.31496062992125984"/>
  <pageSetup paperSize="10000" scale="8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5"/>
  <sheetViews>
    <sheetView zoomScaleNormal="100" zoomScaleSheetLayoutView="100" workbookViewId="0">
      <selection activeCell="B5" sqref="B5"/>
    </sheetView>
  </sheetViews>
  <sheetFormatPr defaultRowHeight="15" x14ac:dyDescent="0.25"/>
  <cols>
    <col min="1" max="1" width="10.5703125" customWidth="1"/>
    <col min="2" max="2" width="28.85546875" customWidth="1"/>
    <col min="3" max="3" width="13.5703125" customWidth="1"/>
    <col min="4" max="4" width="7.5703125" customWidth="1"/>
    <col min="5" max="5" width="8.85546875" customWidth="1"/>
    <col min="6" max="6" width="11.42578125" customWidth="1"/>
    <col min="8" max="8" width="11.85546875" customWidth="1"/>
    <col min="10" max="10" width="11.85546875" customWidth="1"/>
    <col min="11" max="11" width="9.140625" customWidth="1"/>
    <col min="12" max="12" width="11.85546875" customWidth="1"/>
    <col min="14" max="14" width="11.85546875" customWidth="1"/>
    <col min="15" max="15" width="10.28515625" bestFit="1" customWidth="1"/>
  </cols>
  <sheetData>
    <row r="1" spans="1:15" ht="14.45" x14ac:dyDescent="0.35">
      <c r="A1" s="16" t="s">
        <v>24</v>
      </c>
      <c r="B1" s="13"/>
      <c r="C1" s="13"/>
    </row>
    <row r="2" spans="1:15" ht="14.45" x14ac:dyDescent="0.35">
      <c r="A2" s="16"/>
      <c r="B2" s="13"/>
      <c r="C2" s="13"/>
    </row>
    <row r="3" spans="1:15" ht="14.45" x14ac:dyDescent="0.35">
      <c r="G3" s="282" t="s">
        <v>0</v>
      </c>
      <c r="H3" s="282"/>
    </row>
    <row r="4" spans="1:15" ht="14.45" x14ac:dyDescent="0.35">
      <c r="G4" s="283" t="s">
        <v>33</v>
      </c>
      <c r="H4" s="283"/>
    </row>
    <row r="6" spans="1:15" ht="14.45" customHeight="1" x14ac:dyDescent="0.25">
      <c r="A6" s="284" t="s">
        <v>552</v>
      </c>
      <c r="B6" s="284"/>
      <c r="C6" s="284"/>
      <c r="D6" s="284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x14ac:dyDescent="0.25">
      <c r="A7" s="285" t="s">
        <v>1</v>
      </c>
      <c r="B7" s="285"/>
      <c r="C7" s="285"/>
      <c r="D7" s="285"/>
      <c r="E7" s="285"/>
      <c r="F7" s="277" t="s">
        <v>2</v>
      </c>
      <c r="G7" s="277"/>
      <c r="H7" s="277"/>
      <c r="I7" s="277"/>
      <c r="J7" s="277"/>
      <c r="K7" s="280" t="s">
        <v>26</v>
      </c>
      <c r="L7" s="280"/>
      <c r="M7" s="280"/>
      <c r="N7" s="280"/>
    </row>
    <row r="8" spans="1:15" ht="14.45" x14ac:dyDescent="0.35">
      <c r="A8" s="286" t="s">
        <v>844</v>
      </c>
      <c r="B8" s="286"/>
      <c r="C8" s="286"/>
      <c r="D8" s="286"/>
      <c r="E8" s="286"/>
      <c r="F8" s="17" t="s">
        <v>3</v>
      </c>
      <c r="G8" s="277" t="s">
        <v>4</v>
      </c>
      <c r="H8" s="277"/>
      <c r="I8" s="277" t="s">
        <v>5</v>
      </c>
      <c r="J8" s="277"/>
      <c r="K8" s="286" t="s">
        <v>6</v>
      </c>
      <c r="L8" s="286"/>
      <c r="M8" s="286"/>
      <c r="N8" s="286"/>
    </row>
    <row r="9" spans="1:15" x14ac:dyDescent="0.25">
      <c r="A9" s="278" t="s">
        <v>7</v>
      </c>
      <c r="B9" s="278" t="s">
        <v>8</v>
      </c>
      <c r="C9" s="278" t="s">
        <v>9</v>
      </c>
      <c r="D9" s="287" t="s">
        <v>10</v>
      </c>
      <c r="E9" s="288"/>
      <c r="F9" s="278" t="s">
        <v>11</v>
      </c>
      <c r="G9" s="277" t="s">
        <v>12</v>
      </c>
      <c r="H9" s="277"/>
      <c r="I9" s="277"/>
      <c r="J9" s="277"/>
      <c r="K9" s="277"/>
      <c r="L9" s="277"/>
      <c r="M9" s="277"/>
      <c r="N9" s="277"/>
    </row>
    <row r="10" spans="1:15" x14ac:dyDescent="0.25">
      <c r="A10" s="278"/>
      <c r="B10" s="278"/>
      <c r="C10" s="278"/>
      <c r="D10" s="289"/>
      <c r="E10" s="290"/>
      <c r="F10" s="278"/>
      <c r="G10" s="278" t="s">
        <v>13</v>
      </c>
      <c r="H10" s="278"/>
      <c r="I10" s="278" t="s">
        <v>14</v>
      </c>
      <c r="J10" s="278"/>
      <c r="K10" s="279" t="s">
        <v>15</v>
      </c>
      <c r="L10" s="279"/>
      <c r="M10" s="277" t="s">
        <v>16</v>
      </c>
      <c r="N10" s="277"/>
    </row>
    <row r="11" spans="1:15" x14ac:dyDescent="0.25">
      <c r="A11" s="278"/>
      <c r="B11" s="278"/>
      <c r="C11" s="278"/>
      <c r="D11" s="18" t="s">
        <v>25</v>
      </c>
      <c r="E11" s="18" t="s">
        <v>8</v>
      </c>
      <c r="F11" s="278"/>
      <c r="G11" s="17" t="s">
        <v>17</v>
      </c>
      <c r="H11" s="18" t="s">
        <v>18</v>
      </c>
      <c r="I11" s="18" t="s">
        <v>17</v>
      </c>
      <c r="J11" s="18" t="s">
        <v>18</v>
      </c>
      <c r="K11" s="18" t="s">
        <v>17</v>
      </c>
      <c r="L11" s="18" t="s">
        <v>18</v>
      </c>
      <c r="M11" s="18" t="s">
        <v>17</v>
      </c>
      <c r="N11" s="18" t="s">
        <v>18</v>
      </c>
    </row>
    <row r="12" spans="1:15" s="9" customFormat="1" x14ac:dyDescent="0.25">
      <c r="A12" s="50">
        <v>1</v>
      </c>
      <c r="B12" s="173" t="s">
        <v>190</v>
      </c>
      <c r="C12" s="54">
        <f>F12/D12</f>
        <v>240</v>
      </c>
      <c r="D12" s="186">
        <v>40</v>
      </c>
      <c r="E12" s="52"/>
      <c r="F12" s="106">
        <v>9600</v>
      </c>
      <c r="G12" s="52">
        <v>10</v>
      </c>
      <c r="H12" s="106">
        <f>C12*G12</f>
        <v>2400</v>
      </c>
      <c r="I12" s="52">
        <v>10</v>
      </c>
      <c r="J12" s="54">
        <f>I12*C12</f>
        <v>2400</v>
      </c>
      <c r="K12" s="52">
        <v>10</v>
      </c>
      <c r="L12" s="54">
        <f>K12*C12</f>
        <v>2400</v>
      </c>
      <c r="M12" s="52">
        <v>10</v>
      </c>
      <c r="N12" s="54">
        <f>M12*C12</f>
        <v>2400</v>
      </c>
      <c r="O12" s="209"/>
    </row>
    <row r="13" spans="1:15" s="9" customFormat="1" x14ac:dyDescent="0.25">
      <c r="A13" s="50">
        <v>2</v>
      </c>
      <c r="B13" s="173" t="s">
        <v>191</v>
      </c>
      <c r="C13" s="54">
        <f t="shared" ref="C13:C76" si="0">F13/D13</f>
        <v>250</v>
      </c>
      <c r="D13" s="186">
        <v>40</v>
      </c>
      <c r="E13" s="52"/>
      <c r="F13" s="106">
        <v>10000</v>
      </c>
      <c r="G13" s="52">
        <v>20</v>
      </c>
      <c r="H13" s="106">
        <f t="shared" ref="H13:H76" si="1">C13*G13</f>
        <v>5000</v>
      </c>
      <c r="I13" s="52"/>
      <c r="J13" s="52"/>
      <c r="K13" s="52">
        <v>20</v>
      </c>
      <c r="L13" s="54">
        <f t="shared" ref="L13:L16" si="2">K13*C13</f>
        <v>5000</v>
      </c>
      <c r="M13" s="52"/>
      <c r="N13" s="52"/>
      <c r="O13" s="209"/>
    </row>
    <row r="14" spans="1:15" s="9" customFormat="1" x14ac:dyDescent="0.25">
      <c r="A14" s="50">
        <v>3</v>
      </c>
      <c r="B14" s="173" t="s">
        <v>192</v>
      </c>
      <c r="C14" s="54">
        <f t="shared" si="0"/>
        <v>260</v>
      </c>
      <c r="D14" s="186">
        <v>40</v>
      </c>
      <c r="E14" s="52"/>
      <c r="F14" s="106">
        <v>10400</v>
      </c>
      <c r="G14" s="52">
        <v>10</v>
      </c>
      <c r="H14" s="106">
        <f t="shared" si="1"/>
        <v>2600</v>
      </c>
      <c r="I14" s="52">
        <v>10</v>
      </c>
      <c r="J14" s="54">
        <f>I14*C14</f>
        <v>2600</v>
      </c>
      <c r="K14" s="52">
        <v>10</v>
      </c>
      <c r="L14" s="54">
        <f t="shared" si="2"/>
        <v>2600</v>
      </c>
      <c r="M14" s="52">
        <v>10</v>
      </c>
      <c r="N14" s="54">
        <f>M14*C14</f>
        <v>2600</v>
      </c>
      <c r="O14" s="209"/>
    </row>
    <row r="15" spans="1:15" s="9" customFormat="1" x14ac:dyDescent="0.25">
      <c r="A15" s="50">
        <v>4</v>
      </c>
      <c r="B15" s="173" t="s">
        <v>193</v>
      </c>
      <c r="C15" s="54">
        <f t="shared" si="0"/>
        <v>250</v>
      </c>
      <c r="D15" s="186">
        <v>30</v>
      </c>
      <c r="E15" s="52"/>
      <c r="F15" s="106">
        <v>7500</v>
      </c>
      <c r="G15" s="52">
        <v>15</v>
      </c>
      <c r="H15" s="106">
        <f t="shared" si="1"/>
        <v>3750</v>
      </c>
      <c r="I15" s="52"/>
      <c r="J15" s="52"/>
      <c r="K15" s="52">
        <v>15</v>
      </c>
      <c r="L15" s="54">
        <f t="shared" si="2"/>
        <v>3750</v>
      </c>
      <c r="M15" s="52"/>
      <c r="N15" s="52"/>
      <c r="O15" s="209"/>
    </row>
    <row r="16" spans="1:15" s="9" customFormat="1" x14ac:dyDescent="0.25">
      <c r="A16" s="50">
        <v>5</v>
      </c>
      <c r="B16" s="173" t="s">
        <v>194</v>
      </c>
      <c r="C16" s="54">
        <f t="shared" si="0"/>
        <v>55</v>
      </c>
      <c r="D16" s="186">
        <v>2</v>
      </c>
      <c r="E16" s="52"/>
      <c r="F16" s="106">
        <v>110</v>
      </c>
      <c r="G16" s="52">
        <v>1</v>
      </c>
      <c r="H16" s="106">
        <f t="shared" si="1"/>
        <v>55</v>
      </c>
      <c r="I16" s="52"/>
      <c r="J16" s="52"/>
      <c r="K16" s="52">
        <v>1</v>
      </c>
      <c r="L16" s="54">
        <f t="shared" si="2"/>
        <v>55</v>
      </c>
      <c r="M16" s="52"/>
      <c r="N16" s="52"/>
      <c r="O16" s="209"/>
    </row>
    <row r="17" spans="1:15" s="9" customFormat="1" x14ac:dyDescent="0.25">
      <c r="A17" s="50">
        <v>6</v>
      </c>
      <c r="B17" s="173" t="s">
        <v>195</v>
      </c>
      <c r="C17" s="54">
        <f t="shared" si="0"/>
        <v>500</v>
      </c>
      <c r="D17" s="186">
        <v>2</v>
      </c>
      <c r="E17" s="52"/>
      <c r="F17" s="106">
        <v>1000</v>
      </c>
      <c r="G17" s="52">
        <v>2</v>
      </c>
      <c r="H17" s="106">
        <f t="shared" si="1"/>
        <v>1000</v>
      </c>
      <c r="I17" s="52"/>
      <c r="J17" s="52"/>
      <c r="K17" s="52"/>
      <c r="L17" s="52"/>
      <c r="M17" s="52"/>
      <c r="N17" s="52"/>
      <c r="O17" s="209"/>
    </row>
    <row r="18" spans="1:15" s="9" customFormat="1" x14ac:dyDescent="0.25">
      <c r="A18" s="50">
        <v>7</v>
      </c>
      <c r="B18" s="173" t="s">
        <v>196</v>
      </c>
      <c r="C18" s="54">
        <f t="shared" si="0"/>
        <v>260</v>
      </c>
      <c r="D18" s="186">
        <v>15</v>
      </c>
      <c r="E18" s="52"/>
      <c r="F18" s="106">
        <v>3900</v>
      </c>
      <c r="G18" s="52">
        <v>10</v>
      </c>
      <c r="H18" s="106">
        <f t="shared" si="1"/>
        <v>2600</v>
      </c>
      <c r="I18" s="52"/>
      <c r="J18" s="52"/>
      <c r="K18" s="52">
        <v>5</v>
      </c>
      <c r="L18" s="54">
        <f>K18*C18</f>
        <v>1300</v>
      </c>
      <c r="M18" s="52"/>
      <c r="N18" s="52"/>
      <c r="O18" s="209"/>
    </row>
    <row r="19" spans="1:15" s="9" customFormat="1" x14ac:dyDescent="0.25">
      <c r="A19" s="50">
        <v>8</v>
      </c>
      <c r="B19" s="173" t="s">
        <v>197</v>
      </c>
      <c r="C19" s="54">
        <f t="shared" si="0"/>
        <v>350</v>
      </c>
      <c r="D19" s="186">
        <v>2</v>
      </c>
      <c r="E19" s="52"/>
      <c r="F19" s="106">
        <v>700</v>
      </c>
      <c r="G19" s="52">
        <v>2</v>
      </c>
      <c r="H19" s="106">
        <f t="shared" si="1"/>
        <v>700</v>
      </c>
      <c r="I19" s="52"/>
      <c r="J19" s="52"/>
      <c r="K19" s="52"/>
      <c r="L19" s="52"/>
      <c r="M19" s="52"/>
      <c r="N19" s="52"/>
      <c r="O19" s="209"/>
    </row>
    <row r="20" spans="1:15" s="9" customFormat="1" x14ac:dyDescent="0.25">
      <c r="A20" s="50">
        <v>9</v>
      </c>
      <c r="B20" s="173" t="s">
        <v>198</v>
      </c>
      <c r="C20" s="54">
        <f t="shared" si="0"/>
        <v>230</v>
      </c>
      <c r="D20" s="186">
        <v>30</v>
      </c>
      <c r="E20" s="52"/>
      <c r="F20" s="106">
        <v>6900</v>
      </c>
      <c r="G20" s="52">
        <v>10</v>
      </c>
      <c r="H20" s="106">
        <f t="shared" si="1"/>
        <v>2300</v>
      </c>
      <c r="I20" s="52">
        <v>10</v>
      </c>
      <c r="J20" s="54">
        <f t="shared" ref="J20:J21" si="3">I20*C20</f>
        <v>2300</v>
      </c>
      <c r="K20" s="52">
        <v>10</v>
      </c>
      <c r="L20" s="54">
        <f t="shared" ref="L20:L23" si="4">K20*C20</f>
        <v>2300</v>
      </c>
      <c r="M20" s="52"/>
      <c r="N20" s="52"/>
      <c r="O20" s="209"/>
    </row>
    <row r="21" spans="1:15" s="9" customFormat="1" x14ac:dyDescent="0.25">
      <c r="A21" s="50">
        <v>10</v>
      </c>
      <c r="B21" s="173" t="s">
        <v>199</v>
      </c>
      <c r="C21" s="54">
        <f t="shared" si="0"/>
        <v>220</v>
      </c>
      <c r="D21" s="186">
        <v>40</v>
      </c>
      <c r="E21" s="52"/>
      <c r="F21" s="106">
        <v>8800</v>
      </c>
      <c r="G21" s="52">
        <v>20</v>
      </c>
      <c r="H21" s="106">
        <f t="shared" si="1"/>
        <v>4400</v>
      </c>
      <c r="I21" s="52">
        <v>10</v>
      </c>
      <c r="J21" s="54">
        <f t="shared" si="3"/>
        <v>2200</v>
      </c>
      <c r="K21" s="52">
        <v>10</v>
      </c>
      <c r="L21" s="54">
        <f t="shared" si="4"/>
        <v>2200</v>
      </c>
      <c r="M21" s="52"/>
      <c r="N21" s="52"/>
      <c r="O21" s="209"/>
    </row>
    <row r="22" spans="1:15" s="9" customFormat="1" x14ac:dyDescent="0.25">
      <c r="A22" s="50">
        <v>11</v>
      </c>
      <c r="B22" s="173" t="s">
        <v>200</v>
      </c>
      <c r="C22" s="54">
        <f t="shared" si="0"/>
        <v>975</v>
      </c>
      <c r="D22" s="186">
        <v>10</v>
      </c>
      <c r="E22" s="52"/>
      <c r="F22" s="106">
        <v>9750</v>
      </c>
      <c r="G22" s="52">
        <v>5</v>
      </c>
      <c r="H22" s="106">
        <f t="shared" si="1"/>
        <v>4875</v>
      </c>
      <c r="I22" s="52"/>
      <c r="J22" s="52"/>
      <c r="K22" s="52">
        <v>5</v>
      </c>
      <c r="L22" s="54">
        <f t="shared" si="4"/>
        <v>4875</v>
      </c>
      <c r="M22" s="52"/>
      <c r="N22" s="52"/>
      <c r="O22" s="209"/>
    </row>
    <row r="23" spans="1:15" s="9" customFormat="1" x14ac:dyDescent="0.25">
      <c r="A23" s="50">
        <v>12</v>
      </c>
      <c r="B23" s="173" t="s">
        <v>201</v>
      </c>
      <c r="C23" s="54">
        <f t="shared" si="0"/>
        <v>1593.75</v>
      </c>
      <c r="D23" s="186">
        <v>8</v>
      </c>
      <c r="E23" s="52"/>
      <c r="F23" s="106">
        <v>12750</v>
      </c>
      <c r="G23" s="52">
        <v>4</v>
      </c>
      <c r="H23" s="106">
        <f t="shared" si="1"/>
        <v>6375</v>
      </c>
      <c r="I23" s="52"/>
      <c r="J23" s="52"/>
      <c r="K23" s="52">
        <v>4</v>
      </c>
      <c r="L23" s="54">
        <f t="shared" si="4"/>
        <v>6375</v>
      </c>
      <c r="M23" s="52"/>
      <c r="N23" s="52"/>
      <c r="O23" s="209"/>
    </row>
    <row r="24" spans="1:15" s="9" customFormat="1" x14ac:dyDescent="0.25">
      <c r="A24" s="50">
        <v>13</v>
      </c>
      <c r="B24" s="173" t="s">
        <v>202</v>
      </c>
      <c r="C24" s="54">
        <f t="shared" si="0"/>
        <v>21</v>
      </c>
      <c r="D24" s="186">
        <v>25</v>
      </c>
      <c r="E24" s="52"/>
      <c r="F24" s="106">
        <v>525</v>
      </c>
      <c r="G24" s="52">
        <v>10</v>
      </c>
      <c r="H24" s="106">
        <f t="shared" si="1"/>
        <v>210</v>
      </c>
      <c r="I24" s="52">
        <v>10</v>
      </c>
      <c r="J24" s="54">
        <f>I24*C24</f>
        <v>210</v>
      </c>
      <c r="K24" s="52"/>
      <c r="L24" s="52"/>
      <c r="M24" s="52">
        <v>5</v>
      </c>
      <c r="N24" s="54">
        <f>M24*C24</f>
        <v>105</v>
      </c>
      <c r="O24" s="209"/>
    </row>
    <row r="25" spans="1:15" s="9" customFormat="1" x14ac:dyDescent="0.25">
      <c r="A25" s="50">
        <v>14</v>
      </c>
      <c r="B25" s="173" t="s">
        <v>203</v>
      </c>
      <c r="C25" s="54">
        <f t="shared" si="0"/>
        <v>975</v>
      </c>
      <c r="D25" s="186">
        <v>6</v>
      </c>
      <c r="E25" s="52"/>
      <c r="F25" s="106">
        <v>5850</v>
      </c>
      <c r="G25" s="52">
        <v>3</v>
      </c>
      <c r="H25" s="106">
        <f t="shared" si="1"/>
        <v>2925</v>
      </c>
      <c r="I25" s="52"/>
      <c r="J25" s="52"/>
      <c r="K25" s="52">
        <v>3</v>
      </c>
      <c r="L25" s="54">
        <f t="shared" ref="L25:L57" si="5">K25*C25</f>
        <v>2925</v>
      </c>
      <c r="M25" s="52"/>
      <c r="N25" s="52"/>
      <c r="O25" s="209"/>
    </row>
    <row r="26" spans="1:15" s="9" customFormat="1" x14ac:dyDescent="0.25">
      <c r="A26" s="50">
        <v>15</v>
      </c>
      <c r="B26" s="173" t="s">
        <v>204</v>
      </c>
      <c r="C26" s="54">
        <f t="shared" si="0"/>
        <v>400</v>
      </c>
      <c r="D26" s="186">
        <v>6</v>
      </c>
      <c r="E26" s="52"/>
      <c r="F26" s="106">
        <v>2400</v>
      </c>
      <c r="G26" s="52">
        <v>3</v>
      </c>
      <c r="H26" s="106">
        <f t="shared" si="1"/>
        <v>1200</v>
      </c>
      <c r="I26" s="52"/>
      <c r="J26" s="52"/>
      <c r="K26" s="52">
        <v>3</v>
      </c>
      <c r="L26" s="54">
        <f t="shared" si="5"/>
        <v>1200</v>
      </c>
      <c r="M26" s="52"/>
      <c r="N26" s="52"/>
      <c r="O26" s="209"/>
    </row>
    <row r="27" spans="1:15" s="9" customFormat="1" x14ac:dyDescent="0.25">
      <c r="A27" s="50">
        <v>16</v>
      </c>
      <c r="B27" s="173" t="s">
        <v>205</v>
      </c>
      <c r="C27" s="54">
        <f t="shared" si="0"/>
        <v>400</v>
      </c>
      <c r="D27" s="186">
        <v>6</v>
      </c>
      <c r="E27" s="52"/>
      <c r="F27" s="106">
        <v>2400</v>
      </c>
      <c r="G27" s="52">
        <v>3</v>
      </c>
      <c r="H27" s="106">
        <f t="shared" si="1"/>
        <v>1200</v>
      </c>
      <c r="I27" s="52"/>
      <c r="J27" s="52"/>
      <c r="K27" s="52">
        <v>3</v>
      </c>
      <c r="L27" s="54">
        <f t="shared" si="5"/>
        <v>1200</v>
      </c>
      <c r="M27" s="52"/>
      <c r="N27" s="52"/>
      <c r="O27" s="209"/>
    </row>
    <row r="28" spans="1:15" s="9" customFormat="1" x14ac:dyDescent="0.25">
      <c r="A28" s="50">
        <v>17</v>
      </c>
      <c r="B28" s="173" t="s">
        <v>206</v>
      </c>
      <c r="C28" s="54">
        <f t="shared" si="0"/>
        <v>400</v>
      </c>
      <c r="D28" s="186">
        <v>6</v>
      </c>
      <c r="E28" s="52"/>
      <c r="F28" s="106">
        <v>2400</v>
      </c>
      <c r="G28" s="52">
        <v>3</v>
      </c>
      <c r="H28" s="106">
        <f t="shared" si="1"/>
        <v>1200</v>
      </c>
      <c r="I28" s="52"/>
      <c r="J28" s="52"/>
      <c r="K28" s="52">
        <v>3</v>
      </c>
      <c r="L28" s="54">
        <f t="shared" si="5"/>
        <v>1200</v>
      </c>
      <c r="M28" s="52"/>
      <c r="N28" s="52"/>
      <c r="O28" s="209"/>
    </row>
    <row r="29" spans="1:15" s="9" customFormat="1" x14ac:dyDescent="0.25">
      <c r="A29" s="50">
        <v>18</v>
      </c>
      <c r="B29" s="173" t="s">
        <v>207</v>
      </c>
      <c r="C29" s="54">
        <f t="shared" si="0"/>
        <v>530</v>
      </c>
      <c r="D29" s="186">
        <v>5</v>
      </c>
      <c r="E29" s="52"/>
      <c r="F29" s="106">
        <v>2650</v>
      </c>
      <c r="G29" s="52">
        <v>3</v>
      </c>
      <c r="H29" s="106">
        <f t="shared" si="1"/>
        <v>1590</v>
      </c>
      <c r="I29" s="52"/>
      <c r="J29" s="52"/>
      <c r="K29" s="52">
        <v>2</v>
      </c>
      <c r="L29" s="54">
        <f t="shared" si="5"/>
        <v>1060</v>
      </c>
      <c r="M29" s="52"/>
      <c r="N29" s="52"/>
      <c r="O29" s="209"/>
    </row>
    <row r="30" spans="1:15" s="9" customFormat="1" x14ac:dyDescent="0.25">
      <c r="A30" s="50">
        <v>19</v>
      </c>
      <c r="B30" s="173" t="s">
        <v>208</v>
      </c>
      <c r="C30" s="54">
        <f t="shared" si="0"/>
        <v>530</v>
      </c>
      <c r="D30" s="186">
        <v>5</v>
      </c>
      <c r="E30" s="52"/>
      <c r="F30" s="106">
        <v>2650</v>
      </c>
      <c r="G30" s="52">
        <v>3</v>
      </c>
      <c r="H30" s="106">
        <f t="shared" si="1"/>
        <v>1590</v>
      </c>
      <c r="I30" s="52"/>
      <c r="J30" s="52"/>
      <c r="K30" s="52">
        <v>2</v>
      </c>
      <c r="L30" s="54">
        <f t="shared" si="5"/>
        <v>1060</v>
      </c>
      <c r="M30" s="52"/>
      <c r="N30" s="52"/>
      <c r="O30" s="209"/>
    </row>
    <row r="31" spans="1:15" s="9" customFormat="1" x14ac:dyDescent="0.25">
      <c r="A31" s="50">
        <v>20</v>
      </c>
      <c r="B31" s="173" t="s">
        <v>209</v>
      </c>
      <c r="C31" s="54">
        <f t="shared" si="0"/>
        <v>530</v>
      </c>
      <c r="D31" s="186">
        <v>5</v>
      </c>
      <c r="E31" s="52"/>
      <c r="F31" s="106">
        <v>2650</v>
      </c>
      <c r="G31" s="52">
        <v>3</v>
      </c>
      <c r="H31" s="106">
        <f t="shared" si="1"/>
        <v>1590</v>
      </c>
      <c r="I31" s="52"/>
      <c r="J31" s="52"/>
      <c r="K31" s="52">
        <v>2</v>
      </c>
      <c r="L31" s="54">
        <f t="shared" si="5"/>
        <v>1060</v>
      </c>
      <c r="M31" s="52"/>
      <c r="N31" s="52"/>
      <c r="O31" s="209"/>
    </row>
    <row r="32" spans="1:15" s="9" customFormat="1" x14ac:dyDescent="0.25">
      <c r="A32" s="50">
        <v>21</v>
      </c>
      <c r="B32" s="173" t="s">
        <v>210</v>
      </c>
      <c r="C32" s="54">
        <f t="shared" si="0"/>
        <v>530</v>
      </c>
      <c r="D32" s="186">
        <v>5</v>
      </c>
      <c r="E32" s="52"/>
      <c r="F32" s="106">
        <v>2650</v>
      </c>
      <c r="G32" s="52">
        <v>3</v>
      </c>
      <c r="H32" s="106">
        <f t="shared" si="1"/>
        <v>1590</v>
      </c>
      <c r="I32" s="52"/>
      <c r="J32" s="52"/>
      <c r="K32" s="52">
        <v>2</v>
      </c>
      <c r="L32" s="54">
        <f t="shared" si="5"/>
        <v>1060</v>
      </c>
      <c r="M32" s="52"/>
      <c r="N32" s="52"/>
      <c r="O32" s="209"/>
    </row>
    <row r="33" spans="1:15" s="9" customFormat="1" x14ac:dyDescent="0.25">
      <c r="A33" s="50">
        <v>22</v>
      </c>
      <c r="B33" s="173" t="s">
        <v>211</v>
      </c>
      <c r="C33" s="54">
        <f t="shared" si="0"/>
        <v>400</v>
      </c>
      <c r="D33" s="186">
        <v>5</v>
      </c>
      <c r="E33" s="52"/>
      <c r="F33" s="106">
        <v>2000</v>
      </c>
      <c r="G33" s="52">
        <v>3</v>
      </c>
      <c r="H33" s="106">
        <f t="shared" si="1"/>
        <v>1200</v>
      </c>
      <c r="I33" s="52"/>
      <c r="J33" s="52"/>
      <c r="K33" s="52">
        <v>2</v>
      </c>
      <c r="L33" s="54">
        <f t="shared" si="5"/>
        <v>800</v>
      </c>
      <c r="M33" s="52"/>
      <c r="N33" s="52"/>
      <c r="O33" s="209"/>
    </row>
    <row r="34" spans="1:15" s="9" customFormat="1" x14ac:dyDescent="0.25">
      <c r="A34" s="50">
        <v>23</v>
      </c>
      <c r="B34" s="173" t="s">
        <v>212</v>
      </c>
      <c r="C34" s="54">
        <f t="shared" si="0"/>
        <v>400</v>
      </c>
      <c r="D34" s="186">
        <v>5</v>
      </c>
      <c r="E34" s="52"/>
      <c r="F34" s="106">
        <v>2000</v>
      </c>
      <c r="G34" s="52">
        <v>3</v>
      </c>
      <c r="H34" s="106">
        <f t="shared" si="1"/>
        <v>1200</v>
      </c>
      <c r="I34" s="52"/>
      <c r="J34" s="52"/>
      <c r="K34" s="52">
        <v>2</v>
      </c>
      <c r="L34" s="54">
        <f t="shared" si="5"/>
        <v>800</v>
      </c>
      <c r="M34" s="52"/>
      <c r="N34" s="52"/>
      <c r="O34" s="209"/>
    </row>
    <row r="35" spans="1:15" s="9" customFormat="1" x14ac:dyDescent="0.25">
      <c r="A35" s="50">
        <v>24</v>
      </c>
      <c r="B35" s="173" t="s">
        <v>213</v>
      </c>
      <c r="C35" s="54">
        <f t="shared" si="0"/>
        <v>200</v>
      </c>
      <c r="D35" s="186">
        <v>5</v>
      </c>
      <c r="E35" s="52"/>
      <c r="F35" s="106">
        <v>1000</v>
      </c>
      <c r="G35" s="52">
        <v>3</v>
      </c>
      <c r="H35" s="106">
        <f t="shared" si="1"/>
        <v>600</v>
      </c>
      <c r="I35" s="52"/>
      <c r="J35" s="52"/>
      <c r="K35" s="52">
        <v>2</v>
      </c>
      <c r="L35" s="54">
        <f t="shared" si="5"/>
        <v>400</v>
      </c>
      <c r="M35" s="52"/>
      <c r="N35" s="52"/>
      <c r="O35" s="209"/>
    </row>
    <row r="36" spans="1:15" s="9" customFormat="1" x14ac:dyDescent="0.25">
      <c r="A36" s="50">
        <v>25</v>
      </c>
      <c r="B36" s="173" t="s">
        <v>214</v>
      </c>
      <c r="C36" s="54">
        <f t="shared" si="0"/>
        <v>250</v>
      </c>
      <c r="D36" s="186">
        <v>5</v>
      </c>
      <c r="E36" s="52"/>
      <c r="F36" s="106">
        <v>1250</v>
      </c>
      <c r="G36" s="52">
        <v>3</v>
      </c>
      <c r="H36" s="106">
        <f t="shared" si="1"/>
        <v>750</v>
      </c>
      <c r="I36" s="52"/>
      <c r="J36" s="52"/>
      <c r="K36" s="52">
        <v>2</v>
      </c>
      <c r="L36" s="54">
        <f t="shared" si="5"/>
        <v>500</v>
      </c>
      <c r="M36" s="52"/>
      <c r="N36" s="52"/>
      <c r="O36" s="209"/>
    </row>
    <row r="37" spans="1:15" s="9" customFormat="1" x14ac:dyDescent="0.25">
      <c r="A37" s="50">
        <v>26</v>
      </c>
      <c r="B37" s="173" t="s">
        <v>215</v>
      </c>
      <c r="C37" s="54">
        <f t="shared" si="0"/>
        <v>300</v>
      </c>
      <c r="D37" s="186">
        <v>3</v>
      </c>
      <c r="E37" s="52"/>
      <c r="F37" s="106">
        <v>900</v>
      </c>
      <c r="G37" s="52">
        <v>2</v>
      </c>
      <c r="H37" s="106">
        <f t="shared" si="1"/>
        <v>600</v>
      </c>
      <c r="I37" s="52"/>
      <c r="J37" s="52"/>
      <c r="K37" s="52">
        <v>1</v>
      </c>
      <c r="L37" s="54">
        <f t="shared" si="5"/>
        <v>300</v>
      </c>
      <c r="M37" s="52"/>
      <c r="N37" s="52"/>
      <c r="O37" s="209"/>
    </row>
    <row r="38" spans="1:15" s="9" customFormat="1" x14ac:dyDescent="0.25">
      <c r="A38" s="50">
        <v>27</v>
      </c>
      <c r="B38" s="173" t="s">
        <v>216</v>
      </c>
      <c r="C38" s="54">
        <f t="shared" si="0"/>
        <v>2933.3333333333335</v>
      </c>
      <c r="D38" s="186">
        <v>3</v>
      </c>
      <c r="E38" s="52"/>
      <c r="F38" s="106">
        <v>8800</v>
      </c>
      <c r="G38" s="52">
        <v>2</v>
      </c>
      <c r="H38" s="106">
        <f t="shared" si="1"/>
        <v>5866.666666666667</v>
      </c>
      <c r="I38" s="52"/>
      <c r="J38" s="52"/>
      <c r="K38" s="52">
        <v>1</v>
      </c>
      <c r="L38" s="54">
        <f t="shared" si="5"/>
        <v>2933.3333333333335</v>
      </c>
      <c r="M38" s="52"/>
      <c r="N38" s="52"/>
      <c r="O38" s="209"/>
    </row>
    <row r="39" spans="1:15" s="9" customFormat="1" x14ac:dyDescent="0.25">
      <c r="A39" s="50">
        <v>28</v>
      </c>
      <c r="B39" s="173" t="s">
        <v>217</v>
      </c>
      <c r="C39" s="54">
        <f t="shared" si="0"/>
        <v>750</v>
      </c>
      <c r="D39" s="186">
        <v>4</v>
      </c>
      <c r="E39" s="52"/>
      <c r="F39" s="106">
        <v>3000</v>
      </c>
      <c r="G39" s="52">
        <v>2</v>
      </c>
      <c r="H39" s="106">
        <f t="shared" si="1"/>
        <v>1500</v>
      </c>
      <c r="I39" s="52"/>
      <c r="J39" s="52"/>
      <c r="K39" s="52">
        <v>2</v>
      </c>
      <c r="L39" s="54">
        <f t="shared" si="5"/>
        <v>1500</v>
      </c>
      <c r="M39" s="52"/>
      <c r="N39" s="52"/>
      <c r="O39" s="209"/>
    </row>
    <row r="40" spans="1:15" s="9" customFormat="1" x14ac:dyDescent="0.25">
      <c r="A40" s="50">
        <v>29</v>
      </c>
      <c r="B40" s="173" t="s">
        <v>218</v>
      </c>
      <c r="C40" s="54">
        <f t="shared" si="0"/>
        <v>65</v>
      </c>
      <c r="D40" s="186">
        <v>40</v>
      </c>
      <c r="E40" s="52"/>
      <c r="F40" s="106">
        <v>2600</v>
      </c>
      <c r="G40" s="52">
        <v>20</v>
      </c>
      <c r="H40" s="106">
        <f t="shared" si="1"/>
        <v>1300</v>
      </c>
      <c r="I40" s="52"/>
      <c r="J40" s="52"/>
      <c r="K40" s="52">
        <v>20</v>
      </c>
      <c r="L40" s="54">
        <f t="shared" si="5"/>
        <v>1300</v>
      </c>
      <c r="M40" s="52"/>
      <c r="N40" s="52"/>
      <c r="O40" s="209"/>
    </row>
    <row r="41" spans="1:15" s="9" customFormat="1" x14ac:dyDescent="0.25">
      <c r="A41" s="50">
        <v>30</v>
      </c>
      <c r="B41" s="173" t="s">
        <v>219</v>
      </c>
      <c r="C41" s="54">
        <f t="shared" si="0"/>
        <v>55</v>
      </c>
      <c r="D41" s="186">
        <v>5</v>
      </c>
      <c r="E41" s="52"/>
      <c r="F41" s="106">
        <v>275</v>
      </c>
      <c r="G41" s="52">
        <v>3</v>
      </c>
      <c r="H41" s="106">
        <f t="shared" si="1"/>
        <v>165</v>
      </c>
      <c r="I41" s="52"/>
      <c r="J41" s="52"/>
      <c r="K41" s="52">
        <v>2</v>
      </c>
      <c r="L41" s="54">
        <f t="shared" si="5"/>
        <v>110</v>
      </c>
      <c r="M41" s="52"/>
      <c r="N41" s="52"/>
      <c r="O41" s="209"/>
    </row>
    <row r="42" spans="1:15" s="9" customFormat="1" x14ac:dyDescent="0.25">
      <c r="A42" s="50">
        <v>31</v>
      </c>
      <c r="B42" s="173" t="s">
        <v>220</v>
      </c>
      <c r="C42" s="54">
        <f t="shared" si="0"/>
        <v>7</v>
      </c>
      <c r="D42" s="186">
        <v>100</v>
      </c>
      <c r="E42" s="52"/>
      <c r="F42" s="106">
        <v>700</v>
      </c>
      <c r="G42" s="52">
        <v>50</v>
      </c>
      <c r="H42" s="106">
        <f t="shared" si="1"/>
        <v>350</v>
      </c>
      <c r="I42" s="52"/>
      <c r="J42" s="52"/>
      <c r="K42" s="52">
        <v>50</v>
      </c>
      <c r="L42" s="54">
        <f t="shared" si="5"/>
        <v>350</v>
      </c>
      <c r="M42" s="52"/>
      <c r="N42" s="52"/>
      <c r="O42" s="209"/>
    </row>
    <row r="43" spans="1:15" s="9" customFormat="1" x14ac:dyDescent="0.25">
      <c r="A43" s="50">
        <v>32</v>
      </c>
      <c r="B43" s="173" t="s">
        <v>221</v>
      </c>
      <c r="C43" s="54">
        <f t="shared" si="0"/>
        <v>6</v>
      </c>
      <c r="D43" s="186">
        <v>100</v>
      </c>
      <c r="E43" s="52"/>
      <c r="F43" s="106">
        <v>600</v>
      </c>
      <c r="G43" s="52">
        <v>50</v>
      </c>
      <c r="H43" s="106">
        <f t="shared" si="1"/>
        <v>300</v>
      </c>
      <c r="I43" s="52"/>
      <c r="J43" s="52"/>
      <c r="K43" s="52">
        <v>50</v>
      </c>
      <c r="L43" s="54">
        <f t="shared" si="5"/>
        <v>300</v>
      </c>
      <c r="M43" s="52"/>
      <c r="N43" s="52"/>
      <c r="O43" s="209"/>
    </row>
    <row r="44" spans="1:15" s="9" customFormat="1" x14ac:dyDescent="0.25">
      <c r="A44" s="50">
        <v>33</v>
      </c>
      <c r="B44" s="173" t="s">
        <v>222</v>
      </c>
      <c r="C44" s="54">
        <f t="shared" si="0"/>
        <v>18</v>
      </c>
      <c r="D44" s="186">
        <v>50</v>
      </c>
      <c r="E44" s="52"/>
      <c r="F44" s="106">
        <v>900</v>
      </c>
      <c r="G44" s="52">
        <v>25</v>
      </c>
      <c r="H44" s="106">
        <f t="shared" si="1"/>
        <v>450</v>
      </c>
      <c r="I44" s="52"/>
      <c r="J44" s="52"/>
      <c r="K44" s="52">
        <v>25</v>
      </c>
      <c r="L44" s="54">
        <f t="shared" si="5"/>
        <v>450</v>
      </c>
      <c r="M44" s="52"/>
      <c r="N44" s="52"/>
      <c r="O44" s="209"/>
    </row>
    <row r="45" spans="1:15" s="9" customFormat="1" x14ac:dyDescent="0.25">
      <c r="A45" s="50">
        <v>34</v>
      </c>
      <c r="B45" s="173" t="s">
        <v>223</v>
      </c>
      <c r="C45" s="54">
        <f t="shared" si="0"/>
        <v>35</v>
      </c>
      <c r="D45" s="186">
        <v>8</v>
      </c>
      <c r="E45" s="52"/>
      <c r="F45" s="106">
        <v>280</v>
      </c>
      <c r="G45" s="52">
        <v>4</v>
      </c>
      <c r="H45" s="106">
        <f t="shared" si="1"/>
        <v>140</v>
      </c>
      <c r="I45" s="52"/>
      <c r="J45" s="52"/>
      <c r="K45" s="52">
        <v>4</v>
      </c>
      <c r="L45" s="54">
        <f t="shared" si="5"/>
        <v>140</v>
      </c>
      <c r="M45" s="52"/>
      <c r="N45" s="52"/>
      <c r="O45" s="209"/>
    </row>
    <row r="46" spans="1:15" s="9" customFormat="1" x14ac:dyDescent="0.25">
      <c r="A46" s="50">
        <v>35</v>
      </c>
      <c r="B46" s="173" t="s">
        <v>224</v>
      </c>
      <c r="C46" s="54">
        <f t="shared" si="0"/>
        <v>60</v>
      </c>
      <c r="D46" s="186">
        <v>25</v>
      </c>
      <c r="E46" s="52"/>
      <c r="F46" s="106">
        <v>1500</v>
      </c>
      <c r="G46" s="52">
        <v>15</v>
      </c>
      <c r="H46" s="106">
        <f t="shared" si="1"/>
        <v>900</v>
      </c>
      <c r="I46" s="52"/>
      <c r="J46" s="52"/>
      <c r="K46" s="52">
        <v>10</v>
      </c>
      <c r="L46" s="54">
        <f t="shared" si="5"/>
        <v>600</v>
      </c>
      <c r="M46" s="52"/>
      <c r="N46" s="52"/>
      <c r="O46" s="209"/>
    </row>
    <row r="47" spans="1:15" s="9" customFormat="1" x14ac:dyDescent="0.25">
      <c r="A47" s="50">
        <v>36</v>
      </c>
      <c r="B47" s="173" t="s">
        <v>225</v>
      </c>
      <c r="C47" s="54">
        <f t="shared" si="0"/>
        <v>60</v>
      </c>
      <c r="D47" s="186">
        <v>2</v>
      </c>
      <c r="E47" s="52"/>
      <c r="F47" s="106">
        <v>120</v>
      </c>
      <c r="G47" s="52">
        <v>1</v>
      </c>
      <c r="H47" s="106">
        <f t="shared" si="1"/>
        <v>60</v>
      </c>
      <c r="I47" s="52"/>
      <c r="J47" s="52"/>
      <c r="K47" s="52">
        <v>1</v>
      </c>
      <c r="L47" s="54">
        <f t="shared" si="5"/>
        <v>60</v>
      </c>
      <c r="M47" s="52"/>
      <c r="N47" s="52"/>
      <c r="O47" s="209"/>
    </row>
    <row r="48" spans="1:15" s="9" customFormat="1" x14ac:dyDescent="0.25">
      <c r="A48" s="50">
        <v>37</v>
      </c>
      <c r="B48" s="173" t="s">
        <v>226</v>
      </c>
      <c r="C48" s="54">
        <f t="shared" si="0"/>
        <v>10</v>
      </c>
      <c r="D48" s="186">
        <v>50</v>
      </c>
      <c r="E48" s="52"/>
      <c r="F48" s="106">
        <v>500</v>
      </c>
      <c r="G48" s="52">
        <v>25</v>
      </c>
      <c r="H48" s="106">
        <f t="shared" si="1"/>
        <v>250</v>
      </c>
      <c r="I48" s="52"/>
      <c r="J48" s="52"/>
      <c r="K48" s="52">
        <v>25</v>
      </c>
      <c r="L48" s="54">
        <f t="shared" si="5"/>
        <v>250</v>
      </c>
      <c r="M48" s="52"/>
      <c r="N48" s="52"/>
      <c r="O48" s="209"/>
    </row>
    <row r="49" spans="1:15" s="9" customFormat="1" x14ac:dyDescent="0.25">
      <c r="A49" s="50">
        <v>38</v>
      </c>
      <c r="B49" s="173" t="s">
        <v>227</v>
      </c>
      <c r="C49" s="54">
        <f t="shared" si="0"/>
        <v>8</v>
      </c>
      <c r="D49" s="186">
        <v>50</v>
      </c>
      <c r="E49" s="52"/>
      <c r="F49" s="106">
        <v>400</v>
      </c>
      <c r="G49" s="52">
        <v>25</v>
      </c>
      <c r="H49" s="106">
        <f t="shared" si="1"/>
        <v>200</v>
      </c>
      <c r="I49" s="52"/>
      <c r="J49" s="52"/>
      <c r="K49" s="52">
        <v>25</v>
      </c>
      <c r="L49" s="54">
        <f t="shared" si="5"/>
        <v>200</v>
      </c>
      <c r="M49" s="52"/>
      <c r="N49" s="52"/>
      <c r="O49" s="209"/>
    </row>
    <row r="50" spans="1:15" s="9" customFormat="1" x14ac:dyDescent="0.25">
      <c r="A50" s="50">
        <v>39</v>
      </c>
      <c r="B50" s="173" t="s">
        <v>228</v>
      </c>
      <c r="C50" s="54">
        <f t="shared" si="0"/>
        <v>750</v>
      </c>
      <c r="D50" s="186">
        <v>5</v>
      </c>
      <c r="E50" s="52"/>
      <c r="F50" s="106">
        <v>3750</v>
      </c>
      <c r="G50" s="52">
        <v>3</v>
      </c>
      <c r="H50" s="106">
        <f t="shared" si="1"/>
        <v>2250</v>
      </c>
      <c r="I50" s="52"/>
      <c r="J50" s="52"/>
      <c r="K50" s="52">
        <v>2</v>
      </c>
      <c r="L50" s="54">
        <f t="shared" si="5"/>
        <v>1500</v>
      </c>
      <c r="M50" s="52"/>
      <c r="N50" s="52"/>
      <c r="O50" s="209"/>
    </row>
    <row r="51" spans="1:15" s="9" customFormat="1" x14ac:dyDescent="0.25">
      <c r="A51" s="50">
        <v>40</v>
      </c>
      <c r="B51" s="173" t="s">
        <v>229</v>
      </c>
      <c r="C51" s="54">
        <f t="shared" si="0"/>
        <v>35</v>
      </c>
      <c r="D51" s="186">
        <v>40</v>
      </c>
      <c r="E51" s="52"/>
      <c r="F51" s="106">
        <v>1400</v>
      </c>
      <c r="G51" s="52">
        <v>20</v>
      </c>
      <c r="H51" s="106">
        <f t="shared" si="1"/>
        <v>700</v>
      </c>
      <c r="I51" s="52"/>
      <c r="J51" s="52"/>
      <c r="K51" s="52">
        <v>20</v>
      </c>
      <c r="L51" s="54">
        <f t="shared" si="5"/>
        <v>700</v>
      </c>
      <c r="M51" s="52"/>
      <c r="N51" s="52"/>
      <c r="O51" s="209"/>
    </row>
    <row r="52" spans="1:15" s="9" customFormat="1" x14ac:dyDescent="0.25">
      <c r="A52" s="50">
        <v>41</v>
      </c>
      <c r="B52" s="173" t="s">
        <v>230</v>
      </c>
      <c r="C52" s="54">
        <f t="shared" si="0"/>
        <v>20</v>
      </c>
      <c r="D52" s="186">
        <v>30</v>
      </c>
      <c r="E52" s="52"/>
      <c r="F52" s="106">
        <v>600</v>
      </c>
      <c r="G52" s="52">
        <v>15</v>
      </c>
      <c r="H52" s="106">
        <f t="shared" si="1"/>
        <v>300</v>
      </c>
      <c r="I52" s="52"/>
      <c r="J52" s="52"/>
      <c r="K52" s="52">
        <v>15</v>
      </c>
      <c r="L52" s="54">
        <f t="shared" si="5"/>
        <v>300</v>
      </c>
      <c r="M52" s="52"/>
      <c r="N52" s="52"/>
      <c r="O52" s="209"/>
    </row>
    <row r="53" spans="1:15" s="9" customFormat="1" x14ac:dyDescent="0.25">
      <c r="A53" s="50">
        <v>42</v>
      </c>
      <c r="B53" s="173" t="s">
        <v>231</v>
      </c>
      <c r="C53" s="54">
        <f t="shared" si="0"/>
        <v>35</v>
      </c>
      <c r="D53" s="186">
        <v>50</v>
      </c>
      <c r="E53" s="52"/>
      <c r="F53" s="106">
        <v>1750</v>
      </c>
      <c r="G53" s="52">
        <v>25</v>
      </c>
      <c r="H53" s="106">
        <f t="shared" si="1"/>
        <v>875</v>
      </c>
      <c r="I53" s="52"/>
      <c r="J53" s="52"/>
      <c r="K53" s="52">
        <v>25</v>
      </c>
      <c r="L53" s="54">
        <f t="shared" si="5"/>
        <v>875</v>
      </c>
      <c r="M53" s="52"/>
      <c r="N53" s="52"/>
      <c r="O53" s="209"/>
    </row>
    <row r="54" spans="1:15" s="9" customFormat="1" x14ac:dyDescent="0.25">
      <c r="A54" s="50">
        <v>43</v>
      </c>
      <c r="B54" s="173" t="s">
        <v>232</v>
      </c>
      <c r="C54" s="54">
        <f t="shared" si="0"/>
        <v>35</v>
      </c>
      <c r="D54" s="186">
        <v>50</v>
      </c>
      <c r="E54" s="52"/>
      <c r="F54" s="106">
        <v>1750</v>
      </c>
      <c r="G54" s="52">
        <v>25</v>
      </c>
      <c r="H54" s="106">
        <f t="shared" si="1"/>
        <v>875</v>
      </c>
      <c r="I54" s="52"/>
      <c r="J54" s="52"/>
      <c r="K54" s="52">
        <v>25</v>
      </c>
      <c r="L54" s="54">
        <f t="shared" si="5"/>
        <v>875</v>
      </c>
      <c r="M54" s="52"/>
      <c r="N54" s="52"/>
      <c r="O54" s="209"/>
    </row>
    <row r="55" spans="1:15" s="9" customFormat="1" x14ac:dyDescent="0.25">
      <c r="A55" s="50">
        <v>44</v>
      </c>
      <c r="B55" s="173" t="s">
        <v>233</v>
      </c>
      <c r="C55" s="54">
        <f t="shared" si="0"/>
        <v>85</v>
      </c>
      <c r="D55" s="186">
        <v>10</v>
      </c>
      <c r="E55" s="52"/>
      <c r="F55" s="106">
        <v>850</v>
      </c>
      <c r="G55" s="52">
        <v>5</v>
      </c>
      <c r="H55" s="106">
        <f t="shared" si="1"/>
        <v>425</v>
      </c>
      <c r="I55" s="52"/>
      <c r="J55" s="52"/>
      <c r="K55" s="52">
        <v>5</v>
      </c>
      <c r="L55" s="54">
        <f t="shared" si="5"/>
        <v>425</v>
      </c>
      <c r="M55" s="52"/>
      <c r="N55" s="52"/>
      <c r="O55" s="209"/>
    </row>
    <row r="56" spans="1:15" s="9" customFormat="1" x14ac:dyDescent="0.25">
      <c r="A56" s="50">
        <v>45</v>
      </c>
      <c r="B56" s="173" t="s">
        <v>234</v>
      </c>
      <c r="C56" s="54">
        <f t="shared" si="0"/>
        <v>55</v>
      </c>
      <c r="D56" s="186">
        <v>3</v>
      </c>
      <c r="E56" s="52"/>
      <c r="F56" s="106">
        <v>165</v>
      </c>
      <c r="G56" s="52">
        <v>2</v>
      </c>
      <c r="H56" s="106">
        <f t="shared" si="1"/>
        <v>110</v>
      </c>
      <c r="I56" s="52"/>
      <c r="J56" s="52"/>
      <c r="K56" s="52">
        <v>1</v>
      </c>
      <c r="L56" s="54">
        <f t="shared" si="5"/>
        <v>55</v>
      </c>
      <c r="M56" s="52"/>
      <c r="N56" s="52"/>
      <c r="O56" s="209"/>
    </row>
    <row r="57" spans="1:15" s="9" customFormat="1" x14ac:dyDescent="0.25">
      <c r="A57" s="50">
        <v>46</v>
      </c>
      <c r="B57" s="173" t="s">
        <v>235</v>
      </c>
      <c r="C57" s="54">
        <f t="shared" si="0"/>
        <v>55</v>
      </c>
      <c r="D57" s="186">
        <v>3</v>
      </c>
      <c r="E57" s="52"/>
      <c r="F57" s="106">
        <v>165</v>
      </c>
      <c r="G57" s="52">
        <v>2</v>
      </c>
      <c r="H57" s="106">
        <f t="shared" si="1"/>
        <v>110</v>
      </c>
      <c r="I57" s="52"/>
      <c r="J57" s="52"/>
      <c r="K57" s="52">
        <v>1</v>
      </c>
      <c r="L57" s="54">
        <f t="shared" si="5"/>
        <v>55</v>
      </c>
      <c r="M57" s="52"/>
      <c r="N57" s="52"/>
      <c r="O57" s="209"/>
    </row>
    <row r="58" spans="1:15" s="9" customFormat="1" x14ac:dyDescent="0.25">
      <c r="A58" s="50">
        <v>47</v>
      </c>
      <c r="B58" s="173" t="s">
        <v>236</v>
      </c>
      <c r="C58" s="54">
        <f t="shared" si="0"/>
        <v>300</v>
      </c>
      <c r="D58" s="186">
        <v>2</v>
      </c>
      <c r="E58" s="52"/>
      <c r="F58" s="106">
        <v>600</v>
      </c>
      <c r="G58" s="52">
        <v>2</v>
      </c>
      <c r="H58" s="106">
        <f t="shared" si="1"/>
        <v>600</v>
      </c>
      <c r="I58" s="52"/>
      <c r="J58" s="52"/>
      <c r="K58" s="52"/>
      <c r="L58" s="52"/>
      <c r="M58" s="52"/>
      <c r="N58" s="52"/>
      <c r="O58" s="209"/>
    </row>
    <row r="59" spans="1:15" s="9" customFormat="1" x14ac:dyDescent="0.25">
      <c r="A59" s="50">
        <v>48</v>
      </c>
      <c r="B59" s="173" t="s">
        <v>237</v>
      </c>
      <c r="C59" s="54">
        <f t="shared" si="0"/>
        <v>120</v>
      </c>
      <c r="D59" s="186">
        <v>2</v>
      </c>
      <c r="E59" s="52"/>
      <c r="F59" s="106">
        <v>240</v>
      </c>
      <c r="G59" s="52">
        <v>1</v>
      </c>
      <c r="H59" s="106">
        <f t="shared" si="1"/>
        <v>120</v>
      </c>
      <c r="I59" s="52"/>
      <c r="J59" s="52"/>
      <c r="K59" s="52">
        <v>1</v>
      </c>
      <c r="L59" s="54">
        <f t="shared" ref="L59:L71" si="6">K59*C59</f>
        <v>120</v>
      </c>
      <c r="M59" s="52"/>
      <c r="N59" s="52"/>
      <c r="O59" s="209"/>
    </row>
    <row r="60" spans="1:15" s="9" customFormat="1" x14ac:dyDescent="0.25">
      <c r="A60" s="50">
        <v>49</v>
      </c>
      <c r="B60" s="173" t="s">
        <v>238</v>
      </c>
      <c r="C60" s="54">
        <f t="shared" si="0"/>
        <v>5</v>
      </c>
      <c r="D60" s="186">
        <v>100</v>
      </c>
      <c r="E60" s="52"/>
      <c r="F60" s="106">
        <v>500</v>
      </c>
      <c r="G60" s="52">
        <v>50</v>
      </c>
      <c r="H60" s="106">
        <f t="shared" si="1"/>
        <v>250</v>
      </c>
      <c r="I60" s="52"/>
      <c r="J60" s="52"/>
      <c r="K60" s="52">
        <v>50</v>
      </c>
      <c r="L60" s="54">
        <f t="shared" si="6"/>
        <v>250</v>
      </c>
      <c r="M60" s="52"/>
      <c r="N60" s="52"/>
      <c r="O60" s="209"/>
    </row>
    <row r="61" spans="1:15" s="9" customFormat="1" x14ac:dyDescent="0.25">
      <c r="A61" s="50">
        <v>50</v>
      </c>
      <c r="B61" s="173" t="s">
        <v>239</v>
      </c>
      <c r="C61" s="54">
        <f t="shared" si="0"/>
        <v>7</v>
      </c>
      <c r="D61" s="186">
        <v>100</v>
      </c>
      <c r="E61" s="52"/>
      <c r="F61" s="106">
        <v>700</v>
      </c>
      <c r="G61" s="52">
        <v>50</v>
      </c>
      <c r="H61" s="106">
        <f t="shared" si="1"/>
        <v>350</v>
      </c>
      <c r="I61" s="52"/>
      <c r="J61" s="52"/>
      <c r="K61" s="52">
        <v>50</v>
      </c>
      <c r="L61" s="54">
        <f t="shared" si="6"/>
        <v>350</v>
      </c>
      <c r="M61" s="52"/>
      <c r="N61" s="52"/>
      <c r="O61" s="209"/>
    </row>
    <row r="62" spans="1:15" s="9" customFormat="1" x14ac:dyDescent="0.25">
      <c r="A62" s="50">
        <v>51</v>
      </c>
      <c r="B62" s="173" t="s">
        <v>240</v>
      </c>
      <c r="C62" s="54">
        <f t="shared" si="0"/>
        <v>85</v>
      </c>
      <c r="D62" s="186">
        <v>6</v>
      </c>
      <c r="E62" s="52"/>
      <c r="F62" s="106">
        <v>510</v>
      </c>
      <c r="G62" s="52">
        <v>3</v>
      </c>
      <c r="H62" s="106">
        <f t="shared" si="1"/>
        <v>255</v>
      </c>
      <c r="I62" s="52"/>
      <c r="J62" s="52"/>
      <c r="K62" s="52">
        <v>3</v>
      </c>
      <c r="L62" s="54">
        <f t="shared" si="6"/>
        <v>255</v>
      </c>
      <c r="M62" s="52"/>
      <c r="N62" s="52"/>
      <c r="O62" s="209"/>
    </row>
    <row r="63" spans="1:15" s="9" customFormat="1" x14ac:dyDescent="0.25">
      <c r="A63" s="50">
        <v>52</v>
      </c>
      <c r="B63" s="173" t="s">
        <v>241</v>
      </c>
      <c r="C63" s="54">
        <f t="shared" si="0"/>
        <v>170</v>
      </c>
      <c r="D63" s="186">
        <v>20</v>
      </c>
      <c r="E63" s="52"/>
      <c r="F63" s="106">
        <v>3400</v>
      </c>
      <c r="G63" s="52">
        <v>10</v>
      </c>
      <c r="H63" s="106">
        <f t="shared" si="1"/>
        <v>1700</v>
      </c>
      <c r="I63" s="52"/>
      <c r="J63" s="52"/>
      <c r="K63" s="52">
        <v>10</v>
      </c>
      <c r="L63" s="54">
        <f t="shared" si="6"/>
        <v>1700</v>
      </c>
      <c r="M63" s="52"/>
      <c r="N63" s="52"/>
      <c r="O63" s="209"/>
    </row>
    <row r="64" spans="1:15" s="9" customFormat="1" x14ac:dyDescent="0.25">
      <c r="A64" s="50">
        <v>53</v>
      </c>
      <c r="B64" s="173" t="s">
        <v>242</v>
      </c>
      <c r="C64" s="54">
        <f t="shared" si="0"/>
        <v>180</v>
      </c>
      <c r="D64" s="186">
        <v>10</v>
      </c>
      <c r="E64" s="52"/>
      <c r="F64" s="106">
        <v>1800</v>
      </c>
      <c r="G64" s="52">
        <v>5</v>
      </c>
      <c r="H64" s="106">
        <f t="shared" si="1"/>
        <v>900</v>
      </c>
      <c r="I64" s="52"/>
      <c r="J64" s="52"/>
      <c r="K64" s="52">
        <v>5</v>
      </c>
      <c r="L64" s="54">
        <f t="shared" si="6"/>
        <v>900</v>
      </c>
      <c r="M64" s="52"/>
      <c r="N64" s="52"/>
      <c r="O64" s="209"/>
    </row>
    <row r="65" spans="1:15" s="9" customFormat="1" x14ac:dyDescent="0.25">
      <c r="A65" s="50">
        <v>54</v>
      </c>
      <c r="B65" s="173" t="s">
        <v>243</v>
      </c>
      <c r="C65" s="54">
        <f t="shared" si="0"/>
        <v>112</v>
      </c>
      <c r="D65" s="186">
        <v>2</v>
      </c>
      <c r="E65" s="52"/>
      <c r="F65" s="106">
        <v>224</v>
      </c>
      <c r="G65" s="52">
        <v>1</v>
      </c>
      <c r="H65" s="106">
        <f t="shared" si="1"/>
        <v>112</v>
      </c>
      <c r="I65" s="52"/>
      <c r="J65" s="52"/>
      <c r="K65" s="52">
        <v>1</v>
      </c>
      <c r="L65" s="54">
        <f t="shared" si="6"/>
        <v>112</v>
      </c>
      <c r="M65" s="52"/>
      <c r="N65" s="52"/>
      <c r="O65" s="209"/>
    </row>
    <row r="66" spans="1:15" s="9" customFormat="1" x14ac:dyDescent="0.25">
      <c r="A66" s="50">
        <v>55</v>
      </c>
      <c r="B66" s="173" t="s">
        <v>244</v>
      </c>
      <c r="C66" s="54">
        <f t="shared" si="0"/>
        <v>20</v>
      </c>
      <c r="D66" s="186">
        <v>6</v>
      </c>
      <c r="E66" s="52"/>
      <c r="F66" s="106">
        <v>120</v>
      </c>
      <c r="G66" s="52">
        <v>3</v>
      </c>
      <c r="H66" s="106">
        <f t="shared" si="1"/>
        <v>60</v>
      </c>
      <c r="I66" s="52"/>
      <c r="J66" s="52"/>
      <c r="K66" s="52">
        <v>3</v>
      </c>
      <c r="L66" s="54">
        <f t="shared" si="6"/>
        <v>60</v>
      </c>
      <c r="M66" s="52"/>
      <c r="N66" s="52"/>
      <c r="O66" s="209"/>
    </row>
    <row r="67" spans="1:15" s="9" customFormat="1" x14ac:dyDescent="0.25">
      <c r="A67" s="50">
        <v>56</v>
      </c>
      <c r="B67" s="173" t="s">
        <v>245</v>
      </c>
      <c r="C67" s="54">
        <f t="shared" si="0"/>
        <v>200</v>
      </c>
      <c r="D67" s="186">
        <v>4</v>
      </c>
      <c r="E67" s="52"/>
      <c r="F67" s="106">
        <v>800</v>
      </c>
      <c r="G67" s="52">
        <v>2</v>
      </c>
      <c r="H67" s="106">
        <f t="shared" si="1"/>
        <v>400</v>
      </c>
      <c r="I67" s="52"/>
      <c r="J67" s="52"/>
      <c r="K67" s="52">
        <v>2</v>
      </c>
      <c r="L67" s="54">
        <f t="shared" si="6"/>
        <v>400</v>
      </c>
      <c r="M67" s="52"/>
      <c r="N67" s="52"/>
      <c r="O67" s="209"/>
    </row>
    <row r="68" spans="1:15" s="9" customFormat="1" x14ac:dyDescent="0.25">
      <c r="A68" s="50">
        <v>57</v>
      </c>
      <c r="B68" s="173" t="s">
        <v>246</v>
      </c>
      <c r="C68" s="54">
        <f t="shared" si="0"/>
        <v>20</v>
      </c>
      <c r="D68" s="186">
        <v>3</v>
      </c>
      <c r="E68" s="52"/>
      <c r="F68" s="106">
        <v>60</v>
      </c>
      <c r="G68" s="52">
        <v>2</v>
      </c>
      <c r="H68" s="106">
        <f t="shared" si="1"/>
        <v>40</v>
      </c>
      <c r="I68" s="52"/>
      <c r="J68" s="52"/>
      <c r="K68" s="52">
        <v>1</v>
      </c>
      <c r="L68" s="54">
        <f t="shared" si="6"/>
        <v>20</v>
      </c>
      <c r="M68" s="52"/>
      <c r="N68" s="52"/>
      <c r="O68" s="209"/>
    </row>
    <row r="69" spans="1:15" s="9" customFormat="1" x14ac:dyDescent="0.25">
      <c r="A69" s="50">
        <v>58</v>
      </c>
      <c r="B69" s="173" t="s">
        <v>247</v>
      </c>
      <c r="C69" s="54">
        <f t="shared" si="0"/>
        <v>804</v>
      </c>
      <c r="D69" s="186">
        <v>8</v>
      </c>
      <c r="E69" s="52"/>
      <c r="F69" s="106">
        <v>6432</v>
      </c>
      <c r="G69" s="52">
        <v>4</v>
      </c>
      <c r="H69" s="106">
        <f t="shared" si="1"/>
        <v>3216</v>
      </c>
      <c r="I69" s="52"/>
      <c r="J69" s="52"/>
      <c r="K69" s="52">
        <v>4</v>
      </c>
      <c r="L69" s="54">
        <f t="shared" si="6"/>
        <v>3216</v>
      </c>
      <c r="M69" s="52"/>
      <c r="N69" s="52"/>
      <c r="O69" s="209"/>
    </row>
    <row r="70" spans="1:15" s="9" customFormat="1" x14ac:dyDescent="0.25">
      <c r="A70" s="50">
        <v>59</v>
      </c>
      <c r="B70" s="173" t="s">
        <v>248</v>
      </c>
      <c r="C70" s="54">
        <f t="shared" si="0"/>
        <v>100</v>
      </c>
      <c r="D70" s="186">
        <v>5</v>
      </c>
      <c r="E70" s="52"/>
      <c r="F70" s="106">
        <v>500</v>
      </c>
      <c r="G70" s="52">
        <v>3</v>
      </c>
      <c r="H70" s="106">
        <f t="shared" si="1"/>
        <v>300</v>
      </c>
      <c r="I70" s="52"/>
      <c r="J70" s="52"/>
      <c r="K70" s="52">
        <v>2</v>
      </c>
      <c r="L70" s="54">
        <f t="shared" si="6"/>
        <v>200</v>
      </c>
      <c r="M70" s="52"/>
      <c r="N70" s="52"/>
      <c r="O70" s="209"/>
    </row>
    <row r="71" spans="1:15" s="9" customFormat="1" x14ac:dyDescent="0.25">
      <c r="A71" s="50">
        <v>60</v>
      </c>
      <c r="B71" s="173" t="s">
        <v>249</v>
      </c>
      <c r="C71" s="54">
        <f t="shared" si="0"/>
        <v>60</v>
      </c>
      <c r="D71" s="186">
        <v>20</v>
      </c>
      <c r="E71" s="52"/>
      <c r="F71" s="106">
        <v>1200</v>
      </c>
      <c r="G71" s="52">
        <v>10</v>
      </c>
      <c r="H71" s="106">
        <f t="shared" si="1"/>
        <v>600</v>
      </c>
      <c r="I71" s="52"/>
      <c r="J71" s="52"/>
      <c r="K71" s="52">
        <v>10</v>
      </c>
      <c r="L71" s="54">
        <f t="shared" si="6"/>
        <v>600</v>
      </c>
      <c r="M71" s="52"/>
      <c r="N71" s="52"/>
      <c r="O71" s="209"/>
    </row>
    <row r="72" spans="1:15" s="9" customFormat="1" x14ac:dyDescent="0.25">
      <c r="A72" s="50">
        <v>61</v>
      </c>
      <c r="B72" s="173" t="s">
        <v>250</v>
      </c>
      <c r="C72" s="54">
        <f t="shared" si="0"/>
        <v>40</v>
      </c>
      <c r="D72" s="186">
        <v>10</v>
      </c>
      <c r="E72" s="52"/>
      <c r="F72" s="106">
        <v>400</v>
      </c>
      <c r="G72" s="52">
        <v>10</v>
      </c>
      <c r="H72" s="106">
        <f t="shared" si="1"/>
        <v>400</v>
      </c>
      <c r="I72" s="52"/>
      <c r="J72" s="52"/>
      <c r="K72" s="52"/>
      <c r="L72" s="52"/>
      <c r="M72" s="52"/>
      <c r="N72" s="52"/>
      <c r="O72" s="209"/>
    </row>
    <row r="73" spans="1:15" s="9" customFormat="1" x14ac:dyDescent="0.25">
      <c r="A73" s="50">
        <v>62</v>
      </c>
      <c r="B73" s="173" t="s">
        <v>240</v>
      </c>
      <c r="C73" s="54">
        <f t="shared" si="0"/>
        <v>120</v>
      </c>
      <c r="D73" s="186">
        <v>5</v>
      </c>
      <c r="E73" s="52"/>
      <c r="F73" s="106">
        <v>600</v>
      </c>
      <c r="G73" s="52">
        <v>3</v>
      </c>
      <c r="H73" s="106">
        <f t="shared" si="1"/>
        <v>360</v>
      </c>
      <c r="I73" s="52"/>
      <c r="J73" s="52"/>
      <c r="K73" s="52">
        <v>2</v>
      </c>
      <c r="L73" s="54">
        <f>K73*C73</f>
        <v>240</v>
      </c>
      <c r="M73" s="52"/>
      <c r="N73" s="52"/>
      <c r="O73" s="209"/>
    </row>
    <row r="74" spans="1:15" s="9" customFormat="1" x14ac:dyDescent="0.25">
      <c r="A74" s="50">
        <v>63</v>
      </c>
      <c r="B74" s="173" t="s">
        <v>251</v>
      </c>
      <c r="C74" s="54">
        <f t="shared" si="0"/>
        <v>400</v>
      </c>
      <c r="D74" s="186">
        <v>1</v>
      </c>
      <c r="E74" s="52"/>
      <c r="F74" s="106">
        <v>400</v>
      </c>
      <c r="G74" s="52">
        <v>1</v>
      </c>
      <c r="H74" s="106">
        <f t="shared" si="1"/>
        <v>400</v>
      </c>
      <c r="I74" s="52"/>
      <c r="J74" s="52"/>
      <c r="K74" s="52"/>
      <c r="L74" s="52"/>
      <c r="M74" s="52"/>
      <c r="N74" s="52"/>
      <c r="O74" s="209"/>
    </row>
    <row r="75" spans="1:15" s="9" customFormat="1" x14ac:dyDescent="0.25">
      <c r="A75" s="50">
        <v>64</v>
      </c>
      <c r="B75" s="173" t="s">
        <v>252</v>
      </c>
      <c r="C75" s="54">
        <f t="shared" si="0"/>
        <v>3000</v>
      </c>
      <c r="D75" s="186">
        <v>1</v>
      </c>
      <c r="E75" s="52"/>
      <c r="F75" s="106">
        <v>3000</v>
      </c>
      <c r="G75" s="52">
        <v>1</v>
      </c>
      <c r="H75" s="106">
        <f t="shared" si="1"/>
        <v>3000</v>
      </c>
      <c r="I75" s="52"/>
      <c r="J75" s="52"/>
      <c r="K75" s="52"/>
      <c r="L75" s="52"/>
      <c r="M75" s="52"/>
      <c r="N75" s="52"/>
      <c r="O75" s="209"/>
    </row>
    <row r="76" spans="1:15" s="9" customFormat="1" x14ac:dyDescent="0.25">
      <c r="A76" s="50">
        <v>65</v>
      </c>
      <c r="B76" s="173" t="s">
        <v>253</v>
      </c>
      <c r="C76" s="54">
        <f t="shared" si="0"/>
        <v>495</v>
      </c>
      <c r="D76" s="186">
        <v>2</v>
      </c>
      <c r="E76" s="52"/>
      <c r="F76" s="106">
        <v>990</v>
      </c>
      <c r="G76" s="52">
        <v>1</v>
      </c>
      <c r="H76" s="106">
        <f t="shared" si="1"/>
        <v>495</v>
      </c>
      <c r="I76" s="52"/>
      <c r="J76" s="52"/>
      <c r="K76" s="52">
        <v>1</v>
      </c>
      <c r="L76" s="54">
        <f t="shared" ref="L76:L77" si="7">K76*C76</f>
        <v>495</v>
      </c>
      <c r="M76" s="52"/>
      <c r="N76" s="52"/>
      <c r="O76" s="209"/>
    </row>
    <row r="77" spans="1:15" s="9" customFormat="1" x14ac:dyDescent="0.25">
      <c r="A77" s="50">
        <v>66</v>
      </c>
      <c r="B77" s="173" t="s">
        <v>254</v>
      </c>
      <c r="C77" s="54">
        <f t="shared" ref="C77:C116" si="8">F77/D77</f>
        <v>50</v>
      </c>
      <c r="D77" s="186">
        <v>3</v>
      </c>
      <c r="E77" s="52"/>
      <c r="F77" s="106">
        <v>150</v>
      </c>
      <c r="G77" s="52">
        <v>2</v>
      </c>
      <c r="H77" s="106">
        <f t="shared" ref="H77:H116" si="9">C77*G77</f>
        <v>100</v>
      </c>
      <c r="I77" s="52"/>
      <c r="J77" s="52"/>
      <c r="K77" s="52">
        <v>1</v>
      </c>
      <c r="L77" s="54">
        <f t="shared" si="7"/>
        <v>50</v>
      </c>
      <c r="M77" s="52"/>
      <c r="N77" s="52"/>
      <c r="O77" s="209"/>
    </row>
    <row r="78" spans="1:15" s="9" customFormat="1" x14ac:dyDescent="0.25">
      <c r="A78" s="50">
        <v>67</v>
      </c>
      <c r="B78" s="173" t="s">
        <v>255</v>
      </c>
      <c r="C78" s="54">
        <f t="shared" si="8"/>
        <v>1500</v>
      </c>
      <c r="D78" s="186">
        <v>2</v>
      </c>
      <c r="E78" s="52"/>
      <c r="F78" s="106">
        <v>3000</v>
      </c>
      <c r="G78" s="52">
        <v>2</v>
      </c>
      <c r="H78" s="106">
        <f t="shared" si="9"/>
        <v>3000</v>
      </c>
      <c r="I78" s="52"/>
      <c r="J78" s="52"/>
      <c r="K78" s="52"/>
      <c r="L78" s="52"/>
      <c r="M78" s="52"/>
      <c r="N78" s="52"/>
      <c r="O78" s="209"/>
    </row>
    <row r="79" spans="1:15" s="9" customFormat="1" x14ac:dyDescent="0.25">
      <c r="A79" s="50">
        <v>68</v>
      </c>
      <c r="B79" s="173" t="s">
        <v>256</v>
      </c>
      <c r="C79" s="54">
        <f t="shared" si="8"/>
        <v>700</v>
      </c>
      <c r="D79" s="186">
        <v>1</v>
      </c>
      <c r="E79" s="52"/>
      <c r="F79" s="106">
        <v>700</v>
      </c>
      <c r="G79" s="52">
        <v>1</v>
      </c>
      <c r="H79" s="106">
        <f t="shared" si="9"/>
        <v>700</v>
      </c>
      <c r="I79" s="52"/>
      <c r="J79" s="52"/>
      <c r="K79" s="52"/>
      <c r="L79" s="52"/>
      <c r="M79" s="52"/>
      <c r="N79" s="52"/>
      <c r="O79" s="209"/>
    </row>
    <row r="80" spans="1:15" s="9" customFormat="1" x14ac:dyDescent="0.25">
      <c r="A80" s="50">
        <v>69</v>
      </c>
      <c r="B80" s="173" t="s">
        <v>257</v>
      </c>
      <c r="C80" s="54">
        <f t="shared" si="8"/>
        <v>60</v>
      </c>
      <c r="D80" s="186">
        <v>10</v>
      </c>
      <c r="E80" s="52"/>
      <c r="F80" s="106">
        <v>600</v>
      </c>
      <c r="G80" s="52">
        <v>10</v>
      </c>
      <c r="H80" s="106">
        <f t="shared" si="9"/>
        <v>600</v>
      </c>
      <c r="I80" s="52"/>
      <c r="J80" s="52"/>
      <c r="K80" s="52"/>
      <c r="L80" s="52"/>
      <c r="M80" s="52"/>
      <c r="N80" s="52"/>
      <c r="O80" s="209"/>
    </row>
    <row r="81" spans="1:15" s="9" customFormat="1" x14ac:dyDescent="0.25">
      <c r="A81" s="50">
        <v>70</v>
      </c>
      <c r="B81" s="173" t="s">
        <v>258</v>
      </c>
      <c r="C81" s="54">
        <f t="shared" si="8"/>
        <v>60</v>
      </c>
      <c r="D81" s="186">
        <v>15</v>
      </c>
      <c r="E81" s="52"/>
      <c r="F81" s="106">
        <v>900</v>
      </c>
      <c r="G81" s="52">
        <v>10</v>
      </c>
      <c r="H81" s="106">
        <f t="shared" si="9"/>
        <v>600</v>
      </c>
      <c r="I81" s="52"/>
      <c r="J81" s="52"/>
      <c r="K81" s="52"/>
      <c r="L81" s="52"/>
      <c r="M81" s="52">
        <v>5</v>
      </c>
      <c r="N81" s="54">
        <f>M81*C81</f>
        <v>300</v>
      </c>
      <c r="O81" s="209"/>
    </row>
    <row r="82" spans="1:15" s="9" customFormat="1" x14ac:dyDescent="0.25">
      <c r="A82" s="50">
        <v>71</v>
      </c>
      <c r="B82" s="173" t="s">
        <v>259</v>
      </c>
      <c r="C82" s="54">
        <f t="shared" si="8"/>
        <v>97</v>
      </c>
      <c r="D82" s="186">
        <v>50</v>
      </c>
      <c r="E82" s="52"/>
      <c r="F82" s="106">
        <v>4850</v>
      </c>
      <c r="G82" s="52">
        <v>25</v>
      </c>
      <c r="H82" s="106">
        <f t="shared" si="9"/>
        <v>2425</v>
      </c>
      <c r="I82" s="52"/>
      <c r="J82" s="52"/>
      <c r="K82" s="52">
        <v>25</v>
      </c>
      <c r="L82" s="54">
        <f>K82*C82</f>
        <v>2425</v>
      </c>
      <c r="M82" s="52"/>
      <c r="N82" s="52"/>
      <c r="O82" s="209"/>
    </row>
    <row r="83" spans="1:15" s="9" customFormat="1" x14ac:dyDescent="0.25">
      <c r="A83" s="50">
        <v>72</v>
      </c>
      <c r="B83" s="173" t="s">
        <v>260</v>
      </c>
      <c r="C83" s="54">
        <f t="shared" si="8"/>
        <v>385</v>
      </c>
      <c r="D83" s="186">
        <v>1</v>
      </c>
      <c r="E83" s="52"/>
      <c r="F83" s="106">
        <v>385</v>
      </c>
      <c r="G83" s="52">
        <v>1</v>
      </c>
      <c r="H83" s="106">
        <f t="shared" si="9"/>
        <v>385</v>
      </c>
      <c r="I83" s="52"/>
      <c r="J83" s="52"/>
      <c r="K83" s="52"/>
      <c r="L83" s="52"/>
      <c r="M83" s="52"/>
      <c r="N83" s="52"/>
      <c r="O83" s="209"/>
    </row>
    <row r="84" spans="1:15" s="9" customFormat="1" x14ac:dyDescent="0.25">
      <c r="A84" s="50">
        <v>73</v>
      </c>
      <c r="B84" s="173" t="s">
        <v>261</v>
      </c>
      <c r="C84" s="54">
        <f t="shared" si="8"/>
        <v>135</v>
      </c>
      <c r="D84" s="186">
        <v>40</v>
      </c>
      <c r="E84" s="52"/>
      <c r="F84" s="106">
        <v>5400</v>
      </c>
      <c r="G84" s="52">
        <v>20</v>
      </c>
      <c r="H84" s="106">
        <f t="shared" si="9"/>
        <v>2700</v>
      </c>
      <c r="I84" s="52"/>
      <c r="J84" s="52"/>
      <c r="K84" s="52">
        <v>20</v>
      </c>
      <c r="L84" s="54">
        <f t="shared" ref="L84:L95" si="10">K84*C84</f>
        <v>2700</v>
      </c>
      <c r="M84" s="52"/>
      <c r="N84" s="52"/>
      <c r="O84" s="209"/>
    </row>
    <row r="85" spans="1:15" s="9" customFormat="1" x14ac:dyDescent="0.25">
      <c r="A85" s="50">
        <v>74</v>
      </c>
      <c r="B85" s="173" t="s">
        <v>262</v>
      </c>
      <c r="C85" s="54">
        <f t="shared" si="8"/>
        <v>95</v>
      </c>
      <c r="D85" s="186">
        <v>10</v>
      </c>
      <c r="E85" s="52"/>
      <c r="F85" s="106">
        <v>950</v>
      </c>
      <c r="G85" s="52">
        <v>5</v>
      </c>
      <c r="H85" s="106">
        <f t="shared" si="9"/>
        <v>475</v>
      </c>
      <c r="I85" s="52"/>
      <c r="J85" s="52"/>
      <c r="K85" s="52">
        <v>5</v>
      </c>
      <c r="L85" s="54">
        <f t="shared" si="10"/>
        <v>475</v>
      </c>
      <c r="M85" s="52"/>
      <c r="N85" s="52"/>
      <c r="O85" s="209"/>
    </row>
    <row r="86" spans="1:15" s="9" customFormat="1" x14ac:dyDescent="0.25">
      <c r="A86" s="50">
        <v>75</v>
      </c>
      <c r="B86" s="173" t="s">
        <v>263</v>
      </c>
      <c r="C86" s="54">
        <f t="shared" si="8"/>
        <v>185</v>
      </c>
      <c r="D86" s="186">
        <v>8</v>
      </c>
      <c r="E86" s="52"/>
      <c r="F86" s="106">
        <v>1480</v>
      </c>
      <c r="G86" s="52">
        <v>4</v>
      </c>
      <c r="H86" s="106">
        <f t="shared" si="9"/>
        <v>740</v>
      </c>
      <c r="I86" s="52"/>
      <c r="J86" s="52"/>
      <c r="K86" s="52">
        <v>4</v>
      </c>
      <c r="L86" s="54">
        <f t="shared" si="10"/>
        <v>740</v>
      </c>
      <c r="M86" s="52"/>
      <c r="N86" s="52"/>
      <c r="O86" s="209"/>
    </row>
    <row r="87" spans="1:15" s="9" customFormat="1" x14ac:dyDescent="0.25">
      <c r="A87" s="50">
        <v>76</v>
      </c>
      <c r="B87" s="173" t="s">
        <v>264</v>
      </c>
      <c r="C87" s="54">
        <f t="shared" si="8"/>
        <v>124</v>
      </c>
      <c r="D87" s="186">
        <v>12</v>
      </c>
      <c r="E87" s="52"/>
      <c r="F87" s="106">
        <v>1488</v>
      </c>
      <c r="G87" s="52">
        <v>6</v>
      </c>
      <c r="H87" s="106">
        <f t="shared" si="9"/>
        <v>744</v>
      </c>
      <c r="I87" s="52"/>
      <c r="J87" s="52"/>
      <c r="K87" s="52">
        <v>6</v>
      </c>
      <c r="L87" s="54">
        <f t="shared" si="10"/>
        <v>744</v>
      </c>
      <c r="M87" s="52"/>
      <c r="N87" s="52"/>
      <c r="O87" s="209"/>
    </row>
    <row r="88" spans="1:15" s="9" customFormat="1" x14ac:dyDescent="0.25">
      <c r="A88" s="50">
        <v>77</v>
      </c>
      <c r="B88" s="173" t="s">
        <v>265</v>
      </c>
      <c r="C88" s="54">
        <f t="shared" si="8"/>
        <v>480</v>
      </c>
      <c r="D88" s="186">
        <v>4</v>
      </c>
      <c r="E88" s="52"/>
      <c r="F88" s="106">
        <v>1920</v>
      </c>
      <c r="G88" s="52">
        <v>2</v>
      </c>
      <c r="H88" s="106">
        <f t="shared" si="9"/>
        <v>960</v>
      </c>
      <c r="I88" s="52"/>
      <c r="J88" s="52"/>
      <c r="K88" s="52">
        <v>2</v>
      </c>
      <c r="L88" s="54">
        <f t="shared" si="10"/>
        <v>960</v>
      </c>
      <c r="M88" s="52"/>
      <c r="N88" s="52"/>
      <c r="O88" s="209"/>
    </row>
    <row r="89" spans="1:15" s="9" customFormat="1" x14ac:dyDescent="0.25">
      <c r="A89" s="50">
        <v>78</v>
      </c>
      <c r="B89" s="173" t="s">
        <v>266</v>
      </c>
      <c r="C89" s="54">
        <f t="shared" si="8"/>
        <v>350</v>
      </c>
      <c r="D89" s="186">
        <v>8</v>
      </c>
      <c r="E89" s="52"/>
      <c r="F89" s="106">
        <v>2800</v>
      </c>
      <c r="G89" s="52">
        <v>4</v>
      </c>
      <c r="H89" s="106">
        <f t="shared" si="9"/>
        <v>1400</v>
      </c>
      <c r="I89" s="52"/>
      <c r="J89" s="52"/>
      <c r="K89" s="52">
        <v>4</v>
      </c>
      <c r="L89" s="54">
        <f t="shared" si="10"/>
        <v>1400</v>
      </c>
      <c r="M89" s="52"/>
      <c r="N89" s="52"/>
      <c r="O89" s="209"/>
    </row>
    <row r="90" spans="1:15" s="9" customFormat="1" x14ac:dyDescent="0.25">
      <c r="A90" s="50">
        <v>79</v>
      </c>
      <c r="B90" s="173" t="s">
        <v>267</v>
      </c>
      <c r="C90" s="54">
        <f t="shared" si="8"/>
        <v>200</v>
      </c>
      <c r="D90" s="186">
        <v>10</v>
      </c>
      <c r="E90" s="52"/>
      <c r="F90" s="106">
        <v>2000</v>
      </c>
      <c r="G90" s="52">
        <v>5</v>
      </c>
      <c r="H90" s="106">
        <f t="shared" si="9"/>
        <v>1000</v>
      </c>
      <c r="I90" s="52"/>
      <c r="J90" s="52"/>
      <c r="K90" s="52">
        <v>5</v>
      </c>
      <c r="L90" s="54">
        <f t="shared" si="10"/>
        <v>1000</v>
      </c>
      <c r="M90" s="52"/>
      <c r="N90" s="52"/>
      <c r="O90" s="209"/>
    </row>
    <row r="91" spans="1:15" s="9" customFormat="1" x14ac:dyDescent="0.25">
      <c r="A91" s="50">
        <v>80</v>
      </c>
      <c r="B91" s="173" t="s">
        <v>268</v>
      </c>
      <c r="C91" s="54">
        <f t="shared" si="8"/>
        <v>137.5</v>
      </c>
      <c r="D91" s="186">
        <v>40</v>
      </c>
      <c r="E91" s="52"/>
      <c r="F91" s="106">
        <v>5500</v>
      </c>
      <c r="G91" s="52">
        <v>20</v>
      </c>
      <c r="H91" s="106">
        <f t="shared" si="9"/>
        <v>2750</v>
      </c>
      <c r="I91" s="52"/>
      <c r="J91" s="52"/>
      <c r="K91" s="52">
        <v>20</v>
      </c>
      <c r="L91" s="54">
        <f t="shared" si="10"/>
        <v>2750</v>
      </c>
      <c r="M91" s="52"/>
      <c r="N91" s="52"/>
      <c r="O91" s="209"/>
    </row>
    <row r="92" spans="1:15" s="9" customFormat="1" x14ac:dyDescent="0.25">
      <c r="A92" s="50">
        <v>81</v>
      </c>
      <c r="B92" s="173" t="s">
        <v>269</v>
      </c>
      <c r="C92" s="54">
        <f t="shared" si="8"/>
        <v>125</v>
      </c>
      <c r="D92" s="186">
        <v>2</v>
      </c>
      <c r="E92" s="52"/>
      <c r="F92" s="106">
        <v>250</v>
      </c>
      <c r="G92" s="52">
        <v>1</v>
      </c>
      <c r="H92" s="106">
        <f t="shared" si="9"/>
        <v>125</v>
      </c>
      <c r="I92" s="52"/>
      <c r="J92" s="52"/>
      <c r="K92" s="52">
        <v>1</v>
      </c>
      <c r="L92" s="54">
        <f t="shared" si="10"/>
        <v>125</v>
      </c>
      <c r="M92" s="52"/>
      <c r="N92" s="52"/>
      <c r="O92" s="209"/>
    </row>
    <row r="93" spans="1:15" s="9" customFormat="1" x14ac:dyDescent="0.25">
      <c r="A93" s="50">
        <v>82</v>
      </c>
      <c r="B93" s="173" t="s">
        <v>270</v>
      </c>
      <c r="C93" s="54">
        <f t="shared" si="8"/>
        <v>50</v>
      </c>
      <c r="D93" s="186">
        <v>3</v>
      </c>
      <c r="E93" s="52"/>
      <c r="F93" s="106">
        <v>150</v>
      </c>
      <c r="G93" s="52">
        <v>2</v>
      </c>
      <c r="H93" s="106">
        <f t="shared" si="9"/>
        <v>100</v>
      </c>
      <c r="I93" s="52"/>
      <c r="J93" s="52"/>
      <c r="K93" s="52">
        <v>1</v>
      </c>
      <c r="L93" s="54">
        <f t="shared" si="10"/>
        <v>50</v>
      </c>
      <c r="M93" s="52"/>
      <c r="N93" s="52"/>
      <c r="O93" s="209"/>
    </row>
    <row r="94" spans="1:15" s="9" customFormat="1" x14ac:dyDescent="0.25">
      <c r="A94" s="50">
        <v>83</v>
      </c>
      <c r="B94" s="173" t="s">
        <v>271</v>
      </c>
      <c r="C94" s="54">
        <f t="shared" si="8"/>
        <v>325</v>
      </c>
      <c r="D94" s="186">
        <v>40</v>
      </c>
      <c r="E94" s="52"/>
      <c r="F94" s="106">
        <v>13000</v>
      </c>
      <c r="G94" s="52">
        <v>20</v>
      </c>
      <c r="H94" s="106">
        <f t="shared" si="9"/>
        <v>6500</v>
      </c>
      <c r="I94" s="52"/>
      <c r="J94" s="52"/>
      <c r="K94" s="52">
        <v>20</v>
      </c>
      <c r="L94" s="54">
        <f t="shared" si="10"/>
        <v>6500</v>
      </c>
      <c r="M94" s="52"/>
      <c r="N94" s="52"/>
      <c r="O94" s="209"/>
    </row>
    <row r="95" spans="1:15" s="9" customFormat="1" x14ac:dyDescent="0.25">
      <c r="A95" s="50">
        <v>84</v>
      </c>
      <c r="B95" s="173" t="s">
        <v>272</v>
      </c>
      <c r="C95" s="54">
        <f t="shared" si="8"/>
        <v>75</v>
      </c>
      <c r="D95" s="186">
        <v>40</v>
      </c>
      <c r="E95" s="52"/>
      <c r="F95" s="106">
        <v>3000</v>
      </c>
      <c r="G95" s="52">
        <v>20</v>
      </c>
      <c r="H95" s="106">
        <f t="shared" si="9"/>
        <v>1500</v>
      </c>
      <c r="I95" s="52"/>
      <c r="J95" s="52"/>
      <c r="K95" s="52">
        <v>20</v>
      </c>
      <c r="L95" s="54">
        <f t="shared" si="10"/>
        <v>1500</v>
      </c>
      <c r="M95" s="52"/>
      <c r="N95" s="52"/>
      <c r="O95" s="209"/>
    </row>
    <row r="96" spans="1:15" s="9" customFormat="1" x14ac:dyDescent="0.25">
      <c r="A96" s="50">
        <v>85</v>
      </c>
      <c r="B96" s="173" t="s">
        <v>273</v>
      </c>
      <c r="C96" s="54">
        <f t="shared" si="8"/>
        <v>116.47</v>
      </c>
      <c r="D96" s="186">
        <v>1</v>
      </c>
      <c r="E96" s="52"/>
      <c r="F96" s="187">
        <v>116.47</v>
      </c>
      <c r="G96" s="52">
        <v>1</v>
      </c>
      <c r="H96" s="106">
        <f t="shared" si="9"/>
        <v>116.47</v>
      </c>
      <c r="I96" s="52"/>
      <c r="J96" s="52"/>
      <c r="K96" s="52"/>
      <c r="L96" s="52"/>
      <c r="M96" s="52"/>
      <c r="N96" s="52"/>
      <c r="O96" s="209"/>
    </row>
    <row r="97" spans="1:15" s="9" customFormat="1" x14ac:dyDescent="0.25">
      <c r="A97" s="50">
        <v>86</v>
      </c>
      <c r="B97" s="173" t="s">
        <v>274</v>
      </c>
      <c r="C97" s="54">
        <f t="shared" si="8"/>
        <v>73</v>
      </c>
      <c r="D97" s="186">
        <v>4</v>
      </c>
      <c r="E97" s="52"/>
      <c r="F97" s="187">
        <v>292</v>
      </c>
      <c r="G97" s="52">
        <v>2</v>
      </c>
      <c r="H97" s="106">
        <f t="shared" si="9"/>
        <v>146</v>
      </c>
      <c r="I97" s="52"/>
      <c r="J97" s="52"/>
      <c r="K97" s="52">
        <v>2</v>
      </c>
      <c r="L97" s="54">
        <f>K97*C97</f>
        <v>146</v>
      </c>
      <c r="M97" s="52"/>
      <c r="N97" s="52"/>
      <c r="O97" s="209"/>
    </row>
    <row r="98" spans="1:15" s="9" customFormat="1" x14ac:dyDescent="0.25">
      <c r="A98" s="50">
        <v>87</v>
      </c>
      <c r="B98" s="173" t="s">
        <v>275</v>
      </c>
      <c r="C98" s="54">
        <f t="shared" si="8"/>
        <v>16</v>
      </c>
      <c r="D98" s="186">
        <v>2</v>
      </c>
      <c r="E98" s="52"/>
      <c r="F98" s="187">
        <v>32</v>
      </c>
      <c r="G98" s="52">
        <v>2</v>
      </c>
      <c r="H98" s="106">
        <f t="shared" si="9"/>
        <v>32</v>
      </c>
      <c r="I98" s="52"/>
      <c r="J98" s="52"/>
      <c r="K98" s="52"/>
      <c r="L98" s="52"/>
      <c r="M98" s="52"/>
      <c r="N98" s="52"/>
      <c r="O98" s="209"/>
    </row>
    <row r="99" spans="1:15" s="9" customFormat="1" x14ac:dyDescent="0.25">
      <c r="A99" s="50">
        <v>88</v>
      </c>
      <c r="B99" s="173" t="s">
        <v>276</v>
      </c>
      <c r="C99" s="54">
        <f t="shared" si="8"/>
        <v>40</v>
      </c>
      <c r="D99" s="186">
        <v>18</v>
      </c>
      <c r="E99" s="52"/>
      <c r="F99" s="187">
        <v>720</v>
      </c>
      <c r="G99" s="52">
        <v>9</v>
      </c>
      <c r="H99" s="106">
        <f t="shared" si="9"/>
        <v>360</v>
      </c>
      <c r="I99" s="52"/>
      <c r="J99" s="52"/>
      <c r="K99" s="52">
        <v>9</v>
      </c>
      <c r="L99" s="54">
        <f t="shared" ref="L99:L104" si="11">K99*C99</f>
        <v>360</v>
      </c>
      <c r="M99" s="52"/>
      <c r="N99" s="52"/>
      <c r="O99" s="209"/>
    </row>
    <row r="100" spans="1:15" s="9" customFormat="1" x14ac:dyDescent="0.25">
      <c r="A100" s="50">
        <v>89</v>
      </c>
      <c r="B100" s="173" t="s">
        <v>277</v>
      </c>
      <c r="C100" s="54">
        <f t="shared" si="8"/>
        <v>30</v>
      </c>
      <c r="D100" s="186">
        <v>8</v>
      </c>
      <c r="E100" s="52"/>
      <c r="F100" s="187">
        <v>240</v>
      </c>
      <c r="G100" s="52">
        <v>4</v>
      </c>
      <c r="H100" s="106">
        <f t="shared" si="9"/>
        <v>120</v>
      </c>
      <c r="I100" s="52"/>
      <c r="J100" s="52"/>
      <c r="K100" s="52">
        <v>4</v>
      </c>
      <c r="L100" s="54">
        <f t="shared" si="11"/>
        <v>120</v>
      </c>
      <c r="M100" s="52"/>
      <c r="N100" s="52"/>
      <c r="O100" s="209"/>
    </row>
    <row r="101" spans="1:15" s="9" customFormat="1" x14ac:dyDescent="0.25">
      <c r="A101" s="50">
        <v>90</v>
      </c>
      <c r="B101" s="173" t="s">
        <v>278</v>
      </c>
      <c r="C101" s="54">
        <f t="shared" si="8"/>
        <v>20</v>
      </c>
      <c r="D101" s="186">
        <v>4</v>
      </c>
      <c r="E101" s="52"/>
      <c r="F101" s="187">
        <v>80</v>
      </c>
      <c r="G101" s="52">
        <v>2</v>
      </c>
      <c r="H101" s="106">
        <f t="shared" si="9"/>
        <v>40</v>
      </c>
      <c r="I101" s="52"/>
      <c r="J101" s="52"/>
      <c r="K101" s="52">
        <v>2</v>
      </c>
      <c r="L101" s="54">
        <f t="shared" si="11"/>
        <v>40</v>
      </c>
      <c r="M101" s="52"/>
      <c r="N101" s="52"/>
      <c r="O101" s="209"/>
    </row>
    <row r="102" spans="1:15" s="9" customFormat="1" x14ac:dyDescent="0.25">
      <c r="A102" s="50">
        <v>91</v>
      </c>
      <c r="B102" s="173" t="s">
        <v>279</v>
      </c>
      <c r="C102" s="54">
        <f t="shared" si="8"/>
        <v>27</v>
      </c>
      <c r="D102" s="186">
        <v>8</v>
      </c>
      <c r="E102" s="52"/>
      <c r="F102" s="187">
        <v>216</v>
      </c>
      <c r="G102" s="52">
        <v>4</v>
      </c>
      <c r="H102" s="106">
        <f t="shared" si="9"/>
        <v>108</v>
      </c>
      <c r="I102" s="52"/>
      <c r="J102" s="52"/>
      <c r="K102" s="52">
        <v>4</v>
      </c>
      <c r="L102" s="54">
        <f t="shared" si="11"/>
        <v>108</v>
      </c>
      <c r="M102" s="52"/>
      <c r="N102" s="52"/>
      <c r="O102" s="209"/>
    </row>
    <row r="103" spans="1:15" s="9" customFormat="1" x14ac:dyDescent="0.25">
      <c r="A103" s="50">
        <v>92</v>
      </c>
      <c r="B103" s="173" t="s">
        <v>280</v>
      </c>
      <c r="C103" s="54">
        <f t="shared" si="8"/>
        <v>69</v>
      </c>
      <c r="D103" s="186">
        <v>10</v>
      </c>
      <c r="E103" s="52"/>
      <c r="F103" s="187">
        <v>690</v>
      </c>
      <c r="G103" s="52">
        <v>5</v>
      </c>
      <c r="H103" s="106">
        <f t="shared" si="9"/>
        <v>345</v>
      </c>
      <c r="I103" s="52"/>
      <c r="J103" s="52"/>
      <c r="K103" s="52">
        <v>5</v>
      </c>
      <c r="L103" s="54">
        <f t="shared" si="11"/>
        <v>345</v>
      </c>
      <c r="M103" s="52"/>
      <c r="N103" s="52"/>
      <c r="O103" s="209"/>
    </row>
    <row r="104" spans="1:15" s="9" customFormat="1" x14ac:dyDescent="0.25">
      <c r="A104" s="50">
        <v>93</v>
      </c>
      <c r="B104" s="173" t="s">
        <v>281</v>
      </c>
      <c r="C104" s="54">
        <f t="shared" si="8"/>
        <v>140</v>
      </c>
      <c r="D104" s="186">
        <v>2</v>
      </c>
      <c r="E104" s="52"/>
      <c r="F104" s="187">
        <v>280</v>
      </c>
      <c r="G104" s="52">
        <v>1</v>
      </c>
      <c r="H104" s="106">
        <f t="shared" si="9"/>
        <v>140</v>
      </c>
      <c r="I104" s="52"/>
      <c r="J104" s="52"/>
      <c r="K104" s="52">
        <v>1</v>
      </c>
      <c r="L104" s="54">
        <f t="shared" si="11"/>
        <v>140</v>
      </c>
      <c r="M104" s="52"/>
      <c r="N104" s="52"/>
      <c r="O104" s="209"/>
    </row>
    <row r="105" spans="1:15" s="9" customFormat="1" x14ac:dyDescent="0.25">
      <c r="A105" s="50">
        <v>94</v>
      </c>
      <c r="B105" s="173" t="s">
        <v>282</v>
      </c>
      <c r="C105" s="54">
        <f t="shared" si="8"/>
        <v>137.80000000000001</v>
      </c>
      <c r="D105" s="186">
        <v>2</v>
      </c>
      <c r="E105" s="52"/>
      <c r="F105" s="187">
        <v>275.60000000000002</v>
      </c>
      <c r="G105" s="52">
        <v>2</v>
      </c>
      <c r="H105" s="106">
        <f t="shared" si="9"/>
        <v>275.60000000000002</v>
      </c>
      <c r="I105" s="52"/>
      <c r="J105" s="52"/>
      <c r="K105" s="52"/>
      <c r="L105" s="52"/>
      <c r="M105" s="52"/>
      <c r="N105" s="52"/>
      <c r="O105" s="209"/>
    </row>
    <row r="106" spans="1:15" s="9" customFormat="1" x14ac:dyDescent="0.25">
      <c r="A106" s="50">
        <v>95</v>
      </c>
      <c r="B106" s="173" t="s">
        <v>283</v>
      </c>
      <c r="C106" s="54">
        <f t="shared" si="8"/>
        <v>283</v>
      </c>
      <c r="D106" s="186">
        <v>1</v>
      </c>
      <c r="E106" s="52"/>
      <c r="F106" s="187">
        <v>283</v>
      </c>
      <c r="G106" s="52">
        <v>1</v>
      </c>
      <c r="H106" s="106">
        <f t="shared" si="9"/>
        <v>283</v>
      </c>
      <c r="I106" s="52"/>
      <c r="J106" s="52"/>
      <c r="K106" s="52"/>
      <c r="L106" s="52"/>
      <c r="M106" s="52"/>
      <c r="N106" s="52"/>
      <c r="O106" s="209"/>
    </row>
    <row r="107" spans="1:15" s="9" customFormat="1" x14ac:dyDescent="0.25">
      <c r="A107" s="50">
        <v>96</v>
      </c>
      <c r="B107" s="173" t="s">
        <v>284</v>
      </c>
      <c r="C107" s="54">
        <f t="shared" si="8"/>
        <v>50</v>
      </c>
      <c r="D107" s="186">
        <v>3</v>
      </c>
      <c r="E107" s="52"/>
      <c r="F107" s="187">
        <v>150</v>
      </c>
      <c r="G107" s="52">
        <v>2</v>
      </c>
      <c r="H107" s="106">
        <f t="shared" si="9"/>
        <v>100</v>
      </c>
      <c r="I107" s="52"/>
      <c r="J107" s="52"/>
      <c r="K107" s="52">
        <v>1</v>
      </c>
      <c r="L107" s="54">
        <f t="shared" ref="L107:L109" si="12">K107*C107</f>
        <v>50</v>
      </c>
      <c r="M107" s="52"/>
      <c r="N107" s="52"/>
      <c r="O107" s="209"/>
    </row>
    <row r="108" spans="1:15" s="9" customFormat="1" x14ac:dyDescent="0.25">
      <c r="A108" s="50">
        <v>97</v>
      </c>
      <c r="B108" s="173" t="s">
        <v>285</v>
      </c>
      <c r="C108" s="54">
        <f t="shared" si="8"/>
        <v>105</v>
      </c>
      <c r="D108" s="186">
        <v>5</v>
      </c>
      <c r="E108" s="52"/>
      <c r="F108" s="187">
        <v>525</v>
      </c>
      <c r="G108" s="52">
        <v>3</v>
      </c>
      <c r="H108" s="106">
        <f t="shared" si="9"/>
        <v>315</v>
      </c>
      <c r="I108" s="52"/>
      <c r="J108" s="52"/>
      <c r="K108" s="52">
        <v>2</v>
      </c>
      <c r="L108" s="54">
        <f t="shared" si="12"/>
        <v>210</v>
      </c>
      <c r="M108" s="52"/>
      <c r="N108" s="52"/>
      <c r="O108" s="209"/>
    </row>
    <row r="109" spans="1:15" s="9" customFormat="1" x14ac:dyDescent="0.25">
      <c r="A109" s="50">
        <v>98</v>
      </c>
      <c r="B109" s="173" t="s">
        <v>286</v>
      </c>
      <c r="C109" s="54">
        <f t="shared" si="8"/>
        <v>87</v>
      </c>
      <c r="D109" s="186">
        <v>5</v>
      </c>
      <c r="E109" s="52"/>
      <c r="F109" s="187">
        <v>435</v>
      </c>
      <c r="G109" s="52">
        <v>3</v>
      </c>
      <c r="H109" s="106">
        <f t="shared" si="9"/>
        <v>261</v>
      </c>
      <c r="I109" s="52"/>
      <c r="J109" s="52"/>
      <c r="K109" s="52">
        <v>2</v>
      </c>
      <c r="L109" s="54">
        <f t="shared" si="12"/>
        <v>174</v>
      </c>
      <c r="M109" s="52"/>
      <c r="N109" s="52"/>
      <c r="O109" s="209"/>
    </row>
    <row r="110" spans="1:15" s="9" customFormat="1" x14ac:dyDescent="0.25">
      <c r="A110" s="50">
        <v>99</v>
      </c>
      <c r="B110" s="173" t="s">
        <v>287</v>
      </c>
      <c r="C110" s="54">
        <f t="shared" si="8"/>
        <v>30</v>
      </c>
      <c r="D110" s="186">
        <v>2</v>
      </c>
      <c r="E110" s="52"/>
      <c r="F110" s="187">
        <v>60</v>
      </c>
      <c r="G110" s="52">
        <v>2</v>
      </c>
      <c r="H110" s="106">
        <f t="shared" si="9"/>
        <v>60</v>
      </c>
      <c r="I110" s="52"/>
      <c r="J110" s="52"/>
      <c r="K110" s="52"/>
      <c r="L110" s="52"/>
      <c r="M110" s="52"/>
      <c r="N110" s="52"/>
      <c r="O110" s="209"/>
    </row>
    <row r="111" spans="1:15" s="9" customFormat="1" x14ac:dyDescent="0.25">
      <c r="A111" s="50">
        <v>100</v>
      </c>
      <c r="B111" s="173" t="s">
        <v>288</v>
      </c>
      <c r="C111" s="54">
        <f t="shared" si="8"/>
        <v>85.5</v>
      </c>
      <c r="D111" s="186">
        <v>8</v>
      </c>
      <c r="E111" s="52"/>
      <c r="F111" s="187">
        <v>684</v>
      </c>
      <c r="G111" s="52">
        <v>4</v>
      </c>
      <c r="H111" s="106">
        <f t="shared" si="9"/>
        <v>342</v>
      </c>
      <c r="I111" s="52"/>
      <c r="J111" s="52"/>
      <c r="K111" s="52">
        <v>4</v>
      </c>
      <c r="L111" s="54">
        <f t="shared" ref="L111:L112" si="13">K111*C111</f>
        <v>342</v>
      </c>
      <c r="M111" s="52"/>
      <c r="N111" s="52"/>
      <c r="O111" s="209"/>
    </row>
    <row r="112" spans="1:15" s="9" customFormat="1" x14ac:dyDescent="0.25">
      <c r="A112" s="50">
        <v>101</v>
      </c>
      <c r="B112" s="173" t="s">
        <v>289</v>
      </c>
      <c r="C112" s="54">
        <f t="shared" si="8"/>
        <v>135</v>
      </c>
      <c r="D112" s="186">
        <v>8</v>
      </c>
      <c r="E112" s="52"/>
      <c r="F112" s="187">
        <v>1080</v>
      </c>
      <c r="G112" s="52">
        <v>4</v>
      </c>
      <c r="H112" s="106">
        <f t="shared" si="9"/>
        <v>540</v>
      </c>
      <c r="I112" s="52"/>
      <c r="J112" s="52"/>
      <c r="K112" s="52">
        <v>4</v>
      </c>
      <c r="L112" s="54">
        <f t="shared" si="13"/>
        <v>540</v>
      </c>
      <c r="M112" s="52"/>
      <c r="N112" s="52"/>
      <c r="O112" s="209"/>
    </row>
    <row r="113" spans="1:15" s="9" customFormat="1" x14ac:dyDescent="0.25">
      <c r="A113" s="50">
        <v>102</v>
      </c>
      <c r="B113" s="173" t="s">
        <v>290</v>
      </c>
      <c r="C113" s="54">
        <f t="shared" si="8"/>
        <v>10000</v>
      </c>
      <c r="D113" s="186">
        <v>1</v>
      </c>
      <c r="E113" s="52"/>
      <c r="F113" s="187">
        <v>10000</v>
      </c>
      <c r="G113" s="52">
        <v>1</v>
      </c>
      <c r="H113" s="106">
        <f t="shared" si="9"/>
        <v>10000</v>
      </c>
      <c r="I113" s="52"/>
      <c r="J113" s="52"/>
      <c r="K113" s="52"/>
      <c r="L113" s="52"/>
      <c r="M113" s="52"/>
      <c r="N113" s="52"/>
      <c r="O113" s="209"/>
    </row>
    <row r="114" spans="1:15" s="9" customFormat="1" x14ac:dyDescent="0.25">
      <c r="A114" s="50">
        <v>103</v>
      </c>
      <c r="B114" s="173" t="s">
        <v>291</v>
      </c>
      <c r="C114" s="54">
        <f t="shared" si="8"/>
        <v>45000</v>
      </c>
      <c r="D114" s="186">
        <v>2</v>
      </c>
      <c r="E114" s="52"/>
      <c r="F114" s="187">
        <v>90000</v>
      </c>
      <c r="G114" s="52">
        <v>2</v>
      </c>
      <c r="H114" s="106">
        <f t="shared" si="9"/>
        <v>90000</v>
      </c>
      <c r="I114" s="52"/>
      <c r="J114" s="52"/>
      <c r="K114" s="52"/>
      <c r="L114" s="52"/>
      <c r="M114" s="52"/>
      <c r="N114" s="52"/>
      <c r="O114" s="209"/>
    </row>
    <row r="115" spans="1:15" s="9" customFormat="1" x14ac:dyDescent="0.25">
      <c r="A115" s="50">
        <v>104</v>
      </c>
      <c r="B115" s="173" t="s">
        <v>292</v>
      </c>
      <c r="C115" s="54">
        <f t="shared" si="8"/>
        <v>20000</v>
      </c>
      <c r="D115" s="186">
        <v>2</v>
      </c>
      <c r="E115" s="52"/>
      <c r="F115" s="187">
        <v>40000</v>
      </c>
      <c r="G115" s="52">
        <v>2</v>
      </c>
      <c r="H115" s="106">
        <f t="shared" si="9"/>
        <v>40000</v>
      </c>
      <c r="I115" s="52"/>
      <c r="J115" s="52"/>
      <c r="K115" s="52"/>
      <c r="L115" s="52"/>
      <c r="M115" s="52"/>
      <c r="N115" s="52"/>
      <c r="O115" s="209"/>
    </row>
    <row r="116" spans="1:15" s="9" customFormat="1" x14ac:dyDescent="0.25">
      <c r="A116" s="50">
        <v>105</v>
      </c>
      <c r="B116" s="173" t="s">
        <v>293</v>
      </c>
      <c r="C116" s="54">
        <f t="shared" si="8"/>
        <v>20000</v>
      </c>
      <c r="D116" s="186">
        <v>1</v>
      </c>
      <c r="E116" s="52"/>
      <c r="F116" s="187">
        <v>20000</v>
      </c>
      <c r="G116" s="52">
        <v>1</v>
      </c>
      <c r="H116" s="106">
        <f t="shared" si="9"/>
        <v>20000</v>
      </c>
      <c r="I116" s="52"/>
      <c r="J116" s="52"/>
      <c r="K116" s="52"/>
      <c r="L116" s="52"/>
      <c r="M116" s="52"/>
      <c r="N116" s="52"/>
      <c r="O116" s="209"/>
    </row>
    <row r="117" spans="1:15" s="9" customFormat="1" ht="11.25" x14ac:dyDescent="0.2">
      <c r="A117" s="130" t="s">
        <v>19</v>
      </c>
      <c r="B117" s="52"/>
      <c r="C117" s="52"/>
      <c r="D117" s="52"/>
      <c r="E117" s="52"/>
      <c r="F117" s="54">
        <f>SUM(F12:F116)</f>
        <v>379998.07</v>
      </c>
      <c r="G117" s="52"/>
      <c r="H117" s="54">
        <f>SUM(H12:H116)</f>
        <v>274572.73666666669</v>
      </c>
      <c r="I117" s="52"/>
      <c r="J117" s="54">
        <f>SUM(J12:J116)</f>
        <v>9710</v>
      </c>
      <c r="K117" s="52"/>
      <c r="L117" s="54">
        <f>SUM(L12:L116)</f>
        <v>90310.333333333343</v>
      </c>
      <c r="M117" s="52"/>
      <c r="N117" s="54">
        <f>SUM(N12:N116)</f>
        <v>5405</v>
      </c>
    </row>
    <row r="118" spans="1:15" s="8" customForma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</row>
    <row r="119" spans="1:15" s="8" customFormat="1" x14ac:dyDescent="0.25">
      <c r="A119" s="20" t="s">
        <v>27</v>
      </c>
      <c r="B119" s="6"/>
      <c r="C119" s="6"/>
      <c r="D119" s="6"/>
      <c r="E119" s="6"/>
      <c r="F119" s="6"/>
      <c r="G119" s="6"/>
      <c r="H119" s="7"/>
      <c r="I119" s="7"/>
      <c r="J119" s="7"/>
      <c r="K119" s="7"/>
      <c r="L119" s="7"/>
    </row>
    <row r="120" spans="1:15" s="8" customFormat="1" ht="14.45" customHeight="1" x14ac:dyDescent="0.25">
      <c r="B120" s="7"/>
      <c r="C120" s="7"/>
      <c r="D120" s="7"/>
      <c r="E120" s="7"/>
      <c r="F120" s="7"/>
      <c r="G120" s="7"/>
      <c r="H120" s="15"/>
      <c r="I120" s="7"/>
      <c r="K120"/>
      <c r="L120"/>
      <c r="M120"/>
    </row>
    <row r="121" spans="1:15" s="8" customFormat="1" ht="14.45" customHeight="1" x14ac:dyDescent="0.25">
      <c r="B121" s="7"/>
      <c r="C121" s="7"/>
      <c r="D121" s="7"/>
      <c r="E121" s="7"/>
      <c r="F121" s="7"/>
      <c r="G121" s="7"/>
      <c r="H121" s="15"/>
      <c r="I121" s="7"/>
      <c r="K121"/>
      <c r="L121"/>
      <c r="M121"/>
    </row>
    <row r="122" spans="1:15" s="8" customFormat="1" ht="14.45" customHeight="1" x14ac:dyDescent="0.25">
      <c r="A122" s="276" t="s">
        <v>294</v>
      </c>
      <c r="B122" s="276"/>
      <c r="C122" s="276"/>
      <c r="D122" s="7"/>
      <c r="E122" s="7"/>
      <c r="F122" s="7"/>
      <c r="G122" s="7"/>
      <c r="H122" s="15"/>
      <c r="I122" s="7"/>
      <c r="K122"/>
      <c r="L122"/>
      <c r="M122"/>
    </row>
    <row r="123" spans="1:15" s="8" customFormat="1" x14ac:dyDescent="0.25">
      <c r="A123" s="281" t="s">
        <v>839</v>
      </c>
      <c r="B123" s="281"/>
      <c r="C123" s="281"/>
      <c r="D123" s="7"/>
      <c r="H123" s="7"/>
      <c r="K123"/>
      <c r="L123"/>
      <c r="M123"/>
    </row>
    <row r="124" spans="1:15" s="8" customFormat="1" x14ac:dyDescent="0.25">
      <c r="B124" s="7"/>
      <c r="C124" s="7"/>
      <c r="D124" s="7"/>
      <c r="H124" s="7"/>
      <c r="K124"/>
      <c r="L124"/>
      <c r="M124"/>
    </row>
    <row r="125" spans="1:15" s="8" customFormat="1" x14ac:dyDescent="0.25"/>
  </sheetData>
  <sheetProtection password="C1B6" sheet="1" objects="1" scenarios="1"/>
  <mergeCells count="22">
    <mergeCell ref="A122:C122"/>
    <mergeCell ref="A123:C123"/>
    <mergeCell ref="A8:E8"/>
    <mergeCell ref="G8:H8"/>
    <mergeCell ref="I8:J8"/>
    <mergeCell ref="K8:N8"/>
    <mergeCell ref="A9:A11"/>
    <mergeCell ref="B9:B11"/>
    <mergeCell ref="C9:C11"/>
    <mergeCell ref="D9:E10"/>
    <mergeCell ref="F9:F11"/>
    <mergeCell ref="G9:N9"/>
    <mergeCell ref="G10:H10"/>
    <mergeCell ref="I10:J10"/>
    <mergeCell ref="K10:L10"/>
    <mergeCell ref="M10:N10"/>
    <mergeCell ref="K7:N7"/>
    <mergeCell ref="G3:H3"/>
    <mergeCell ref="G4:H4"/>
    <mergeCell ref="A6:D6"/>
    <mergeCell ref="A7:E7"/>
    <mergeCell ref="F7:J7"/>
  </mergeCells>
  <pageMargins left="0.62992125984251968" right="0.23622047244094491" top="0" bottom="0" header="0.31496062992125984" footer="0.31496062992125984"/>
  <pageSetup paperSize="10000" scale="8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zoomScaleNormal="100" zoomScaleSheetLayoutView="100" workbookViewId="0">
      <selection activeCell="A6" sqref="A6:D6"/>
    </sheetView>
  </sheetViews>
  <sheetFormatPr defaultRowHeight="15" x14ac:dyDescent="0.25"/>
  <cols>
    <col min="1" max="1" width="10.5703125" customWidth="1"/>
    <col min="2" max="2" width="31.85546875" customWidth="1"/>
    <col min="3" max="3" width="13.5703125" customWidth="1"/>
    <col min="4" max="4" width="7.5703125" customWidth="1"/>
    <col min="5" max="5" width="8.85546875" customWidth="1"/>
    <col min="6" max="6" width="11.42578125" customWidth="1"/>
    <col min="8" max="8" width="11.85546875" customWidth="1"/>
    <col min="10" max="10" width="11.85546875" customWidth="1"/>
    <col min="11" max="11" width="9.140625" customWidth="1"/>
    <col min="12" max="12" width="11.85546875" customWidth="1"/>
    <col min="14" max="14" width="11.85546875" customWidth="1"/>
  </cols>
  <sheetData>
    <row r="1" spans="1:15" ht="14.45" x14ac:dyDescent="0.35">
      <c r="A1" s="16" t="s">
        <v>24</v>
      </c>
      <c r="B1" s="13"/>
      <c r="C1" s="13"/>
    </row>
    <row r="2" spans="1:15" ht="14.45" x14ac:dyDescent="0.35">
      <c r="A2" s="16"/>
      <c r="B2" s="13"/>
      <c r="C2" s="13"/>
    </row>
    <row r="3" spans="1:15" ht="14.45" x14ac:dyDescent="0.35">
      <c r="G3" s="282" t="s">
        <v>0</v>
      </c>
      <c r="H3" s="282"/>
    </row>
    <row r="4" spans="1:15" ht="14.45" x14ac:dyDescent="0.35">
      <c r="G4" s="283" t="s">
        <v>33</v>
      </c>
      <c r="H4" s="283"/>
    </row>
    <row r="6" spans="1:15" ht="14.45" customHeight="1" x14ac:dyDescent="0.25">
      <c r="A6" s="284" t="s">
        <v>552</v>
      </c>
      <c r="B6" s="284"/>
      <c r="C6" s="284"/>
      <c r="D6" s="284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x14ac:dyDescent="0.25">
      <c r="A7" s="285" t="s">
        <v>1</v>
      </c>
      <c r="B7" s="285"/>
      <c r="C7" s="285"/>
      <c r="D7" s="285"/>
      <c r="E7" s="285"/>
      <c r="F7" s="277" t="s">
        <v>2</v>
      </c>
      <c r="G7" s="277"/>
      <c r="H7" s="277"/>
      <c r="I7" s="277"/>
      <c r="J7" s="277"/>
      <c r="K7" s="280" t="s">
        <v>26</v>
      </c>
      <c r="L7" s="280"/>
      <c r="M7" s="280"/>
      <c r="N7" s="280"/>
    </row>
    <row r="8" spans="1:15" ht="14.45" x14ac:dyDescent="0.35">
      <c r="A8" s="286" t="s">
        <v>661</v>
      </c>
      <c r="B8" s="286"/>
      <c r="C8" s="286"/>
      <c r="D8" s="286"/>
      <c r="E8" s="286"/>
      <c r="F8" s="22" t="s">
        <v>3</v>
      </c>
      <c r="G8" s="277" t="s">
        <v>4</v>
      </c>
      <c r="H8" s="277"/>
      <c r="I8" s="277" t="s">
        <v>5</v>
      </c>
      <c r="J8" s="277"/>
      <c r="K8" s="286" t="s">
        <v>6</v>
      </c>
      <c r="L8" s="286"/>
      <c r="M8" s="286"/>
      <c r="N8" s="286"/>
    </row>
    <row r="9" spans="1:15" x14ac:dyDescent="0.25">
      <c r="A9" s="278" t="s">
        <v>7</v>
      </c>
      <c r="B9" s="278" t="s">
        <v>8</v>
      </c>
      <c r="C9" s="278" t="s">
        <v>9</v>
      </c>
      <c r="D9" s="287" t="s">
        <v>10</v>
      </c>
      <c r="E9" s="288"/>
      <c r="F9" s="278" t="s">
        <v>11</v>
      </c>
      <c r="G9" s="277" t="s">
        <v>12</v>
      </c>
      <c r="H9" s="277"/>
      <c r="I9" s="277"/>
      <c r="J9" s="277"/>
      <c r="K9" s="277"/>
      <c r="L9" s="277"/>
      <c r="M9" s="277"/>
      <c r="N9" s="277"/>
    </row>
    <row r="10" spans="1:15" x14ac:dyDescent="0.25">
      <c r="A10" s="278"/>
      <c r="B10" s="278"/>
      <c r="C10" s="278"/>
      <c r="D10" s="289"/>
      <c r="E10" s="290"/>
      <c r="F10" s="278"/>
      <c r="G10" s="278" t="s">
        <v>13</v>
      </c>
      <c r="H10" s="278"/>
      <c r="I10" s="278" t="s">
        <v>14</v>
      </c>
      <c r="J10" s="278"/>
      <c r="K10" s="279" t="s">
        <v>15</v>
      </c>
      <c r="L10" s="279"/>
      <c r="M10" s="277" t="s">
        <v>16</v>
      </c>
      <c r="N10" s="277"/>
    </row>
    <row r="11" spans="1:15" x14ac:dyDescent="0.25">
      <c r="A11" s="278"/>
      <c r="B11" s="278"/>
      <c r="C11" s="278"/>
      <c r="D11" s="23" t="s">
        <v>25</v>
      </c>
      <c r="E11" s="23" t="s">
        <v>8</v>
      </c>
      <c r="F11" s="278"/>
      <c r="G11" s="22" t="s">
        <v>17</v>
      </c>
      <c r="H11" s="23" t="s">
        <v>18</v>
      </c>
      <c r="I11" s="23" t="s">
        <v>17</v>
      </c>
      <c r="J11" s="23" t="s">
        <v>18</v>
      </c>
      <c r="K11" s="23" t="s">
        <v>17</v>
      </c>
      <c r="L11" s="23" t="s">
        <v>18</v>
      </c>
      <c r="M11" s="23" t="s">
        <v>17</v>
      </c>
      <c r="N11" s="23" t="s">
        <v>18</v>
      </c>
    </row>
    <row r="12" spans="1:15" s="9" customFormat="1" x14ac:dyDescent="0.25">
      <c r="A12" s="50">
        <v>1</v>
      </c>
      <c r="B12" s="188" t="s">
        <v>621</v>
      </c>
      <c r="C12" s="54">
        <f>F12/D12</f>
        <v>110</v>
      </c>
      <c r="D12" s="189">
        <v>50</v>
      </c>
      <c r="E12" s="52" t="s">
        <v>482</v>
      </c>
      <c r="F12" s="190">
        <v>5500</v>
      </c>
      <c r="G12" s="191">
        <v>25</v>
      </c>
      <c r="H12" s="54">
        <f t="shared" ref="H12:H47" si="0">G12*C12</f>
        <v>2750</v>
      </c>
      <c r="I12" s="52"/>
      <c r="J12" s="52"/>
      <c r="K12" s="191">
        <v>25</v>
      </c>
      <c r="L12" s="54">
        <f t="shared" ref="L12:L47" si="1">K12*C12</f>
        <v>2750</v>
      </c>
      <c r="M12" s="213"/>
      <c r="N12" s="213"/>
      <c r="O12" s="209"/>
    </row>
    <row r="13" spans="1:15" s="9" customFormat="1" x14ac:dyDescent="0.25">
      <c r="A13" s="50">
        <v>2</v>
      </c>
      <c r="B13" s="188" t="s">
        <v>622</v>
      </c>
      <c r="C13" s="54">
        <f t="shared" ref="C13:C47" si="2">F13/D13</f>
        <v>660</v>
      </c>
      <c r="D13" s="189">
        <v>6</v>
      </c>
      <c r="E13" s="52" t="s">
        <v>82</v>
      </c>
      <c r="F13" s="190">
        <v>3960</v>
      </c>
      <c r="G13" s="191">
        <v>3</v>
      </c>
      <c r="H13" s="54">
        <f t="shared" si="0"/>
        <v>1980</v>
      </c>
      <c r="I13" s="52"/>
      <c r="J13" s="52"/>
      <c r="K13" s="191">
        <v>3</v>
      </c>
      <c r="L13" s="54">
        <f t="shared" si="1"/>
        <v>1980</v>
      </c>
      <c r="M13" s="213"/>
      <c r="N13" s="213"/>
      <c r="O13" s="209"/>
    </row>
    <row r="14" spans="1:15" s="9" customFormat="1" x14ac:dyDescent="0.25">
      <c r="A14" s="50">
        <v>3</v>
      </c>
      <c r="B14" s="188" t="s">
        <v>623</v>
      </c>
      <c r="C14" s="54">
        <f t="shared" si="2"/>
        <v>30</v>
      </c>
      <c r="D14" s="189">
        <v>5</v>
      </c>
      <c r="E14" s="52" t="s">
        <v>80</v>
      </c>
      <c r="F14" s="190">
        <v>150</v>
      </c>
      <c r="G14" s="191">
        <v>2</v>
      </c>
      <c r="H14" s="54">
        <f t="shared" si="0"/>
        <v>60</v>
      </c>
      <c r="I14" s="52"/>
      <c r="J14" s="52"/>
      <c r="K14" s="191">
        <v>3</v>
      </c>
      <c r="L14" s="54">
        <f t="shared" si="1"/>
        <v>90</v>
      </c>
      <c r="M14" s="213"/>
      <c r="N14" s="213"/>
      <c r="O14" s="209"/>
    </row>
    <row r="15" spans="1:15" s="9" customFormat="1" x14ac:dyDescent="0.25">
      <c r="A15" s="50">
        <v>4</v>
      </c>
      <c r="B15" s="188" t="s">
        <v>624</v>
      </c>
      <c r="C15" s="54">
        <f t="shared" si="2"/>
        <v>260</v>
      </c>
      <c r="D15" s="189">
        <v>40</v>
      </c>
      <c r="E15" s="52" t="s">
        <v>84</v>
      </c>
      <c r="F15" s="190">
        <v>10400</v>
      </c>
      <c r="G15" s="191">
        <v>20</v>
      </c>
      <c r="H15" s="54">
        <f t="shared" si="0"/>
        <v>5200</v>
      </c>
      <c r="I15" s="52"/>
      <c r="J15" s="52"/>
      <c r="K15" s="191">
        <v>20</v>
      </c>
      <c r="L15" s="54">
        <f t="shared" si="1"/>
        <v>5200</v>
      </c>
      <c r="M15" s="213"/>
      <c r="N15" s="213"/>
      <c r="O15" s="209"/>
    </row>
    <row r="16" spans="1:15" s="9" customFormat="1" x14ac:dyDescent="0.25">
      <c r="A16" s="50">
        <v>5</v>
      </c>
      <c r="B16" s="188" t="s">
        <v>625</v>
      </c>
      <c r="C16" s="54">
        <f t="shared" si="2"/>
        <v>240</v>
      </c>
      <c r="D16" s="189">
        <v>40</v>
      </c>
      <c r="E16" s="52" t="s">
        <v>84</v>
      </c>
      <c r="F16" s="190">
        <v>9600</v>
      </c>
      <c r="G16" s="191">
        <v>20</v>
      </c>
      <c r="H16" s="54">
        <f t="shared" si="0"/>
        <v>4800</v>
      </c>
      <c r="I16" s="52"/>
      <c r="J16" s="52"/>
      <c r="K16" s="191">
        <v>20</v>
      </c>
      <c r="L16" s="54">
        <f t="shared" si="1"/>
        <v>4800</v>
      </c>
      <c r="M16" s="213"/>
      <c r="N16" s="213"/>
      <c r="O16" s="209"/>
    </row>
    <row r="17" spans="1:15" s="9" customFormat="1" x14ac:dyDescent="0.25">
      <c r="A17" s="50">
        <v>6</v>
      </c>
      <c r="B17" s="188" t="s">
        <v>626</v>
      </c>
      <c r="C17" s="54">
        <f t="shared" si="2"/>
        <v>180</v>
      </c>
      <c r="D17" s="189">
        <v>2</v>
      </c>
      <c r="E17" s="52" t="s">
        <v>80</v>
      </c>
      <c r="F17" s="190">
        <v>360</v>
      </c>
      <c r="G17" s="191">
        <v>2</v>
      </c>
      <c r="H17" s="54">
        <f t="shared" si="0"/>
        <v>360</v>
      </c>
      <c r="I17" s="52"/>
      <c r="J17" s="52"/>
      <c r="K17" s="192"/>
      <c r="L17" s="54">
        <f t="shared" si="1"/>
        <v>0</v>
      </c>
      <c r="M17" s="213"/>
      <c r="N17" s="213"/>
      <c r="O17" s="209"/>
    </row>
    <row r="18" spans="1:15" s="9" customFormat="1" x14ac:dyDescent="0.25">
      <c r="A18" s="50">
        <v>7</v>
      </c>
      <c r="B18" s="188" t="s">
        <v>627</v>
      </c>
      <c r="C18" s="54">
        <f t="shared" si="2"/>
        <v>100</v>
      </c>
      <c r="D18" s="189">
        <v>40</v>
      </c>
      <c r="E18" s="52" t="s">
        <v>483</v>
      </c>
      <c r="F18" s="190">
        <v>4000</v>
      </c>
      <c r="G18" s="191">
        <v>15</v>
      </c>
      <c r="H18" s="54">
        <f t="shared" si="0"/>
        <v>1500</v>
      </c>
      <c r="I18" s="52"/>
      <c r="J18" s="52"/>
      <c r="K18" s="191">
        <v>25</v>
      </c>
      <c r="L18" s="54">
        <f t="shared" si="1"/>
        <v>2500</v>
      </c>
      <c r="M18" s="213"/>
      <c r="N18" s="213"/>
      <c r="O18" s="209"/>
    </row>
    <row r="19" spans="1:15" s="9" customFormat="1" x14ac:dyDescent="0.25">
      <c r="A19" s="50">
        <v>8</v>
      </c>
      <c r="B19" s="188" t="s">
        <v>143</v>
      </c>
      <c r="C19" s="54">
        <f t="shared" si="2"/>
        <v>50</v>
      </c>
      <c r="D19" s="189">
        <v>20</v>
      </c>
      <c r="E19" s="52" t="s">
        <v>80</v>
      </c>
      <c r="F19" s="190">
        <v>1000</v>
      </c>
      <c r="G19" s="191">
        <v>10</v>
      </c>
      <c r="H19" s="54">
        <f t="shared" si="0"/>
        <v>500</v>
      </c>
      <c r="I19" s="52"/>
      <c r="J19" s="52"/>
      <c r="K19" s="191">
        <v>10</v>
      </c>
      <c r="L19" s="54">
        <f t="shared" si="1"/>
        <v>500</v>
      </c>
      <c r="M19" s="213"/>
      <c r="N19" s="213"/>
      <c r="O19" s="209"/>
    </row>
    <row r="20" spans="1:15" s="9" customFormat="1" x14ac:dyDescent="0.25">
      <c r="A20" s="50">
        <v>9</v>
      </c>
      <c r="B20" s="188" t="s">
        <v>628</v>
      </c>
      <c r="C20" s="54">
        <f t="shared" si="2"/>
        <v>200</v>
      </c>
      <c r="D20" s="189">
        <v>20</v>
      </c>
      <c r="E20" s="52" t="s">
        <v>84</v>
      </c>
      <c r="F20" s="190">
        <v>4000</v>
      </c>
      <c r="G20" s="191">
        <v>10</v>
      </c>
      <c r="H20" s="54">
        <f t="shared" si="0"/>
        <v>2000</v>
      </c>
      <c r="I20" s="52"/>
      <c r="J20" s="52"/>
      <c r="K20" s="191">
        <v>10</v>
      </c>
      <c r="L20" s="54">
        <f t="shared" si="1"/>
        <v>2000</v>
      </c>
      <c r="M20" s="213"/>
      <c r="N20" s="213"/>
      <c r="O20" s="209"/>
    </row>
    <row r="21" spans="1:15" s="9" customFormat="1" x14ac:dyDescent="0.25">
      <c r="A21" s="50">
        <v>10</v>
      </c>
      <c r="B21" s="188" t="s">
        <v>629</v>
      </c>
      <c r="C21" s="54">
        <f t="shared" si="2"/>
        <v>190</v>
      </c>
      <c r="D21" s="189">
        <v>40</v>
      </c>
      <c r="E21" s="52" t="s">
        <v>84</v>
      </c>
      <c r="F21" s="190">
        <v>7600</v>
      </c>
      <c r="G21" s="191">
        <v>10</v>
      </c>
      <c r="H21" s="54">
        <f t="shared" si="0"/>
        <v>1900</v>
      </c>
      <c r="I21" s="52"/>
      <c r="J21" s="52"/>
      <c r="K21" s="191">
        <v>30</v>
      </c>
      <c r="L21" s="54">
        <f t="shared" si="1"/>
        <v>5700</v>
      </c>
      <c r="M21" s="213"/>
      <c r="N21" s="213"/>
      <c r="O21" s="209"/>
    </row>
    <row r="22" spans="1:15" s="9" customFormat="1" x14ac:dyDescent="0.25">
      <c r="A22" s="50">
        <v>11</v>
      </c>
      <c r="B22" s="188" t="s">
        <v>630</v>
      </c>
      <c r="C22" s="54">
        <f t="shared" si="2"/>
        <v>220</v>
      </c>
      <c r="D22" s="189">
        <v>40</v>
      </c>
      <c r="E22" s="52" t="s">
        <v>84</v>
      </c>
      <c r="F22" s="190">
        <v>8800</v>
      </c>
      <c r="G22" s="191">
        <v>10</v>
      </c>
      <c r="H22" s="54">
        <f t="shared" si="0"/>
        <v>2200</v>
      </c>
      <c r="I22" s="52"/>
      <c r="J22" s="52"/>
      <c r="K22" s="191">
        <v>30</v>
      </c>
      <c r="L22" s="54">
        <f t="shared" si="1"/>
        <v>6600</v>
      </c>
      <c r="M22" s="213"/>
      <c r="N22" s="213"/>
      <c r="O22" s="209"/>
    </row>
    <row r="23" spans="1:15" s="9" customFormat="1" x14ac:dyDescent="0.25">
      <c r="A23" s="50">
        <v>12</v>
      </c>
      <c r="B23" s="188" t="s">
        <v>631</v>
      </c>
      <c r="C23" s="54">
        <f t="shared" si="2"/>
        <v>200</v>
      </c>
      <c r="D23" s="189">
        <v>10</v>
      </c>
      <c r="E23" s="52" t="s">
        <v>84</v>
      </c>
      <c r="F23" s="190">
        <v>2000</v>
      </c>
      <c r="G23" s="191">
        <v>5</v>
      </c>
      <c r="H23" s="54">
        <f t="shared" si="0"/>
        <v>1000</v>
      </c>
      <c r="I23" s="52"/>
      <c r="J23" s="52"/>
      <c r="K23" s="191">
        <v>5</v>
      </c>
      <c r="L23" s="54">
        <f t="shared" si="1"/>
        <v>1000</v>
      </c>
      <c r="M23" s="213"/>
      <c r="N23" s="213"/>
      <c r="O23" s="209"/>
    </row>
    <row r="24" spans="1:15" s="9" customFormat="1" x14ac:dyDescent="0.25">
      <c r="A24" s="50">
        <v>13</v>
      </c>
      <c r="B24" s="188" t="s">
        <v>632</v>
      </c>
      <c r="C24" s="54">
        <f t="shared" si="2"/>
        <v>80</v>
      </c>
      <c r="D24" s="189">
        <v>24</v>
      </c>
      <c r="E24" s="52" t="s">
        <v>482</v>
      </c>
      <c r="F24" s="190">
        <v>1920</v>
      </c>
      <c r="G24" s="191">
        <v>10</v>
      </c>
      <c r="H24" s="54">
        <f t="shared" si="0"/>
        <v>800</v>
      </c>
      <c r="I24" s="52"/>
      <c r="J24" s="52"/>
      <c r="K24" s="191">
        <v>14</v>
      </c>
      <c r="L24" s="54">
        <f t="shared" si="1"/>
        <v>1120</v>
      </c>
      <c r="M24" s="213"/>
      <c r="N24" s="213"/>
      <c r="O24" s="209"/>
    </row>
    <row r="25" spans="1:15" s="9" customFormat="1" x14ac:dyDescent="0.25">
      <c r="A25" s="50">
        <v>14</v>
      </c>
      <c r="B25" s="188" t="s">
        <v>633</v>
      </c>
      <c r="C25" s="54">
        <f t="shared" si="2"/>
        <v>25</v>
      </c>
      <c r="D25" s="189">
        <v>12</v>
      </c>
      <c r="E25" s="52" t="s">
        <v>80</v>
      </c>
      <c r="F25" s="190">
        <v>300</v>
      </c>
      <c r="G25" s="191">
        <v>12</v>
      </c>
      <c r="H25" s="54">
        <f t="shared" si="0"/>
        <v>300</v>
      </c>
      <c r="I25" s="52"/>
      <c r="J25" s="52"/>
      <c r="K25" s="192"/>
      <c r="L25" s="54">
        <f t="shared" si="1"/>
        <v>0</v>
      </c>
      <c r="M25" s="213"/>
      <c r="N25" s="213"/>
      <c r="O25" s="209"/>
    </row>
    <row r="26" spans="1:15" s="9" customFormat="1" x14ac:dyDescent="0.25">
      <c r="A26" s="50">
        <v>15</v>
      </c>
      <c r="B26" s="188" t="s">
        <v>634</v>
      </c>
      <c r="C26" s="54">
        <f t="shared" si="2"/>
        <v>50</v>
      </c>
      <c r="D26" s="189">
        <v>4</v>
      </c>
      <c r="E26" s="52" t="s">
        <v>80</v>
      </c>
      <c r="F26" s="190">
        <v>200</v>
      </c>
      <c r="G26" s="191">
        <v>4</v>
      </c>
      <c r="H26" s="54">
        <f t="shared" si="0"/>
        <v>200</v>
      </c>
      <c r="I26" s="52"/>
      <c r="J26" s="52"/>
      <c r="K26" s="192"/>
      <c r="L26" s="54">
        <f t="shared" si="1"/>
        <v>0</v>
      </c>
      <c r="M26" s="213"/>
      <c r="N26" s="213"/>
      <c r="O26" s="209"/>
    </row>
    <row r="27" spans="1:15" s="9" customFormat="1" x14ac:dyDescent="0.25">
      <c r="A27" s="50">
        <v>16</v>
      </c>
      <c r="B27" s="188" t="s">
        <v>635</v>
      </c>
      <c r="C27" s="54">
        <f t="shared" si="2"/>
        <v>50</v>
      </c>
      <c r="D27" s="189">
        <v>5</v>
      </c>
      <c r="E27" s="52" t="s">
        <v>82</v>
      </c>
      <c r="F27" s="190">
        <v>250</v>
      </c>
      <c r="G27" s="191">
        <v>5</v>
      </c>
      <c r="H27" s="54">
        <f t="shared" si="0"/>
        <v>250</v>
      </c>
      <c r="I27" s="52"/>
      <c r="J27" s="52"/>
      <c r="K27" s="192"/>
      <c r="L27" s="54">
        <f t="shared" si="1"/>
        <v>0</v>
      </c>
      <c r="M27" s="213"/>
      <c r="N27" s="213"/>
      <c r="O27" s="209"/>
    </row>
    <row r="28" spans="1:15" s="9" customFormat="1" x14ac:dyDescent="0.25">
      <c r="A28" s="50">
        <v>17</v>
      </c>
      <c r="B28" s="188" t="s">
        <v>636</v>
      </c>
      <c r="C28" s="54">
        <f t="shared" si="2"/>
        <v>150</v>
      </c>
      <c r="D28" s="189">
        <v>20</v>
      </c>
      <c r="E28" s="52" t="s">
        <v>482</v>
      </c>
      <c r="F28" s="190">
        <v>3000</v>
      </c>
      <c r="G28" s="191">
        <v>5</v>
      </c>
      <c r="H28" s="54">
        <f t="shared" si="0"/>
        <v>750</v>
      </c>
      <c r="I28" s="52"/>
      <c r="J28" s="52"/>
      <c r="K28" s="191">
        <v>15</v>
      </c>
      <c r="L28" s="54">
        <f t="shared" si="1"/>
        <v>2250</v>
      </c>
      <c r="M28" s="213"/>
      <c r="N28" s="213"/>
      <c r="O28" s="209"/>
    </row>
    <row r="29" spans="1:15" s="9" customFormat="1" x14ac:dyDescent="0.25">
      <c r="A29" s="50">
        <v>18</v>
      </c>
      <c r="B29" s="188" t="s">
        <v>637</v>
      </c>
      <c r="C29" s="54">
        <f t="shared" si="2"/>
        <v>7</v>
      </c>
      <c r="D29" s="189">
        <v>100</v>
      </c>
      <c r="E29" s="52" t="s">
        <v>80</v>
      </c>
      <c r="F29" s="190">
        <v>700</v>
      </c>
      <c r="G29" s="191">
        <v>100</v>
      </c>
      <c r="H29" s="54">
        <f t="shared" si="0"/>
        <v>700</v>
      </c>
      <c r="I29" s="52"/>
      <c r="J29" s="52"/>
      <c r="K29" s="192"/>
      <c r="L29" s="54">
        <f t="shared" si="1"/>
        <v>0</v>
      </c>
      <c r="M29" s="213"/>
      <c r="N29" s="213"/>
      <c r="O29" s="209"/>
    </row>
    <row r="30" spans="1:15" s="9" customFormat="1" x14ac:dyDescent="0.25">
      <c r="A30" s="50">
        <v>19</v>
      </c>
      <c r="B30" s="188" t="s">
        <v>639</v>
      </c>
      <c r="C30" s="54">
        <f t="shared" si="2"/>
        <v>130</v>
      </c>
      <c r="D30" s="189">
        <v>12</v>
      </c>
      <c r="E30" s="52" t="s">
        <v>482</v>
      </c>
      <c r="F30" s="190">
        <v>1560</v>
      </c>
      <c r="G30" s="191">
        <v>5</v>
      </c>
      <c r="H30" s="54">
        <f t="shared" si="0"/>
        <v>650</v>
      </c>
      <c r="I30" s="52"/>
      <c r="J30" s="52"/>
      <c r="K30" s="191">
        <v>7</v>
      </c>
      <c r="L30" s="54">
        <f t="shared" si="1"/>
        <v>910</v>
      </c>
      <c r="M30" s="213"/>
      <c r="N30" s="213"/>
      <c r="O30" s="209"/>
    </row>
    <row r="31" spans="1:15" s="9" customFormat="1" x14ac:dyDescent="0.25">
      <c r="A31" s="50">
        <v>20</v>
      </c>
      <c r="B31" s="188" t="s">
        <v>640</v>
      </c>
      <c r="C31" s="54">
        <f t="shared" si="2"/>
        <v>50</v>
      </c>
      <c r="D31" s="189">
        <v>8</v>
      </c>
      <c r="E31" s="52" t="s">
        <v>80</v>
      </c>
      <c r="F31" s="190">
        <v>400</v>
      </c>
      <c r="G31" s="191">
        <v>8</v>
      </c>
      <c r="H31" s="54">
        <f t="shared" si="0"/>
        <v>400</v>
      </c>
      <c r="I31" s="52"/>
      <c r="J31" s="52"/>
      <c r="K31" s="192"/>
      <c r="L31" s="54">
        <f t="shared" si="1"/>
        <v>0</v>
      </c>
      <c r="M31" s="213"/>
      <c r="N31" s="213"/>
      <c r="O31" s="209"/>
    </row>
    <row r="32" spans="1:15" s="9" customFormat="1" x14ac:dyDescent="0.25">
      <c r="A32" s="50">
        <v>21</v>
      </c>
      <c r="B32" s="188" t="s">
        <v>641</v>
      </c>
      <c r="C32" s="54">
        <f t="shared" si="2"/>
        <v>1000</v>
      </c>
      <c r="D32" s="189">
        <v>3</v>
      </c>
      <c r="E32" s="52" t="s">
        <v>80</v>
      </c>
      <c r="F32" s="190">
        <v>3000</v>
      </c>
      <c r="G32" s="191">
        <v>3</v>
      </c>
      <c r="H32" s="54">
        <f t="shared" si="0"/>
        <v>3000</v>
      </c>
      <c r="I32" s="52"/>
      <c r="J32" s="52"/>
      <c r="K32" s="192"/>
      <c r="L32" s="54">
        <f t="shared" si="1"/>
        <v>0</v>
      </c>
      <c r="M32" s="213"/>
      <c r="N32" s="213"/>
      <c r="O32" s="209"/>
    </row>
    <row r="33" spans="1:15" s="9" customFormat="1" x14ac:dyDescent="0.25">
      <c r="A33" s="50">
        <v>22</v>
      </c>
      <c r="B33" s="188" t="s">
        <v>642</v>
      </c>
      <c r="C33" s="54">
        <f t="shared" si="2"/>
        <v>1000</v>
      </c>
      <c r="D33" s="189">
        <v>10</v>
      </c>
      <c r="E33" s="52" t="s">
        <v>80</v>
      </c>
      <c r="F33" s="190">
        <v>10000</v>
      </c>
      <c r="G33" s="191">
        <v>5</v>
      </c>
      <c r="H33" s="54">
        <f t="shared" si="0"/>
        <v>5000</v>
      </c>
      <c r="I33" s="52"/>
      <c r="J33" s="52"/>
      <c r="K33" s="191">
        <v>5</v>
      </c>
      <c r="L33" s="54">
        <f t="shared" si="1"/>
        <v>5000</v>
      </c>
      <c r="M33" s="213"/>
      <c r="N33" s="213"/>
      <c r="O33" s="209"/>
    </row>
    <row r="34" spans="1:15" s="9" customFormat="1" x14ac:dyDescent="0.25">
      <c r="A34" s="50">
        <v>23</v>
      </c>
      <c r="B34" s="188" t="s">
        <v>643</v>
      </c>
      <c r="C34" s="54">
        <f t="shared" si="2"/>
        <v>600</v>
      </c>
      <c r="D34" s="189">
        <v>6</v>
      </c>
      <c r="E34" s="52" t="s">
        <v>482</v>
      </c>
      <c r="F34" s="190">
        <v>3600</v>
      </c>
      <c r="G34" s="191">
        <v>3</v>
      </c>
      <c r="H34" s="54">
        <f t="shared" si="0"/>
        <v>1800</v>
      </c>
      <c r="I34" s="52"/>
      <c r="J34" s="52"/>
      <c r="K34" s="191">
        <v>3</v>
      </c>
      <c r="L34" s="54">
        <f t="shared" si="1"/>
        <v>1800</v>
      </c>
      <c r="M34" s="213"/>
      <c r="N34" s="213"/>
      <c r="O34" s="209"/>
    </row>
    <row r="35" spans="1:15" s="9" customFormat="1" x14ac:dyDescent="0.25">
      <c r="A35" s="50">
        <v>24</v>
      </c>
      <c r="B35" s="188" t="s">
        <v>644</v>
      </c>
      <c r="C35" s="54">
        <f t="shared" si="2"/>
        <v>600</v>
      </c>
      <c r="D35" s="189">
        <v>6</v>
      </c>
      <c r="E35" s="52" t="s">
        <v>482</v>
      </c>
      <c r="F35" s="190">
        <v>3600</v>
      </c>
      <c r="G35" s="191">
        <v>3</v>
      </c>
      <c r="H35" s="54">
        <f t="shared" si="0"/>
        <v>1800</v>
      </c>
      <c r="I35" s="52"/>
      <c r="J35" s="52"/>
      <c r="K35" s="191">
        <v>3</v>
      </c>
      <c r="L35" s="54">
        <f t="shared" si="1"/>
        <v>1800</v>
      </c>
      <c r="M35" s="213"/>
      <c r="N35" s="213"/>
      <c r="O35" s="209"/>
    </row>
    <row r="36" spans="1:15" s="9" customFormat="1" x14ac:dyDescent="0.25">
      <c r="A36" s="50">
        <v>25</v>
      </c>
      <c r="B36" s="188" t="s">
        <v>645</v>
      </c>
      <c r="C36" s="54">
        <f t="shared" si="2"/>
        <v>600</v>
      </c>
      <c r="D36" s="189">
        <v>6</v>
      </c>
      <c r="E36" s="52" t="s">
        <v>482</v>
      </c>
      <c r="F36" s="190">
        <v>3600</v>
      </c>
      <c r="G36" s="191">
        <v>3</v>
      </c>
      <c r="H36" s="54">
        <f t="shared" si="0"/>
        <v>1800</v>
      </c>
      <c r="I36" s="52"/>
      <c r="J36" s="52"/>
      <c r="K36" s="191">
        <v>3</v>
      </c>
      <c r="L36" s="54">
        <f t="shared" si="1"/>
        <v>1800</v>
      </c>
      <c r="M36" s="213"/>
      <c r="N36" s="213"/>
      <c r="O36" s="209"/>
    </row>
    <row r="37" spans="1:15" s="9" customFormat="1" x14ac:dyDescent="0.25">
      <c r="A37" s="50">
        <v>26</v>
      </c>
      <c r="B37" s="188" t="s">
        <v>646</v>
      </c>
      <c r="C37" s="54">
        <f t="shared" si="2"/>
        <v>600</v>
      </c>
      <c r="D37" s="189">
        <v>10</v>
      </c>
      <c r="E37" s="52" t="s">
        <v>482</v>
      </c>
      <c r="F37" s="190">
        <v>6000</v>
      </c>
      <c r="G37" s="191">
        <v>5</v>
      </c>
      <c r="H37" s="54">
        <f t="shared" si="0"/>
        <v>3000</v>
      </c>
      <c r="I37" s="52"/>
      <c r="J37" s="52"/>
      <c r="K37" s="191">
        <v>5</v>
      </c>
      <c r="L37" s="54">
        <f t="shared" si="1"/>
        <v>3000</v>
      </c>
      <c r="M37" s="213"/>
      <c r="N37" s="213"/>
      <c r="O37" s="209"/>
    </row>
    <row r="38" spans="1:15" s="9" customFormat="1" x14ac:dyDescent="0.25">
      <c r="A38" s="50">
        <v>27</v>
      </c>
      <c r="B38" s="188" t="s">
        <v>647</v>
      </c>
      <c r="C38" s="54">
        <f t="shared" si="2"/>
        <v>90</v>
      </c>
      <c r="D38" s="189">
        <v>8</v>
      </c>
      <c r="E38" s="52" t="s">
        <v>482</v>
      </c>
      <c r="F38" s="190">
        <v>720</v>
      </c>
      <c r="G38" s="191">
        <v>4</v>
      </c>
      <c r="H38" s="54">
        <f t="shared" si="0"/>
        <v>360</v>
      </c>
      <c r="I38" s="52"/>
      <c r="J38" s="52"/>
      <c r="K38" s="191">
        <v>4</v>
      </c>
      <c r="L38" s="54">
        <f t="shared" si="1"/>
        <v>360</v>
      </c>
      <c r="M38" s="213"/>
      <c r="N38" s="213"/>
      <c r="O38" s="209"/>
    </row>
    <row r="39" spans="1:15" s="9" customFormat="1" x14ac:dyDescent="0.25">
      <c r="A39" s="50">
        <v>28</v>
      </c>
      <c r="B39" s="188" t="s">
        <v>648</v>
      </c>
      <c r="C39" s="54">
        <f t="shared" si="2"/>
        <v>120</v>
      </c>
      <c r="D39" s="189">
        <v>35</v>
      </c>
      <c r="E39" s="52" t="s">
        <v>80</v>
      </c>
      <c r="F39" s="190">
        <v>4200</v>
      </c>
      <c r="G39" s="191">
        <v>35</v>
      </c>
      <c r="H39" s="54">
        <f t="shared" si="0"/>
        <v>4200</v>
      </c>
      <c r="I39" s="52"/>
      <c r="J39" s="52"/>
      <c r="K39" s="192"/>
      <c r="L39" s="54">
        <f t="shared" si="1"/>
        <v>0</v>
      </c>
      <c r="M39" s="213"/>
      <c r="N39" s="213"/>
      <c r="O39" s="209"/>
    </row>
    <row r="40" spans="1:15" s="9" customFormat="1" x14ac:dyDescent="0.25">
      <c r="A40" s="50">
        <v>29</v>
      </c>
      <c r="B40" s="188" t="s">
        <v>649</v>
      </c>
      <c r="C40" s="54">
        <f t="shared" si="2"/>
        <v>350</v>
      </c>
      <c r="D40" s="189">
        <v>6</v>
      </c>
      <c r="E40" s="52" t="s">
        <v>481</v>
      </c>
      <c r="F40" s="190">
        <v>2100</v>
      </c>
      <c r="G40" s="191">
        <v>3</v>
      </c>
      <c r="H40" s="54">
        <f t="shared" si="0"/>
        <v>1050</v>
      </c>
      <c r="I40" s="52"/>
      <c r="J40" s="52"/>
      <c r="K40" s="191">
        <v>3</v>
      </c>
      <c r="L40" s="54">
        <f t="shared" si="1"/>
        <v>1050</v>
      </c>
      <c r="M40" s="213"/>
      <c r="N40" s="213"/>
      <c r="O40" s="209"/>
    </row>
    <row r="41" spans="1:15" s="9" customFormat="1" x14ac:dyDescent="0.25">
      <c r="A41" s="50">
        <v>30</v>
      </c>
      <c r="B41" s="188" t="s">
        <v>650</v>
      </c>
      <c r="C41" s="54">
        <f t="shared" si="2"/>
        <v>60</v>
      </c>
      <c r="D41" s="189">
        <v>4</v>
      </c>
      <c r="E41" s="52" t="s">
        <v>482</v>
      </c>
      <c r="F41" s="190">
        <v>240</v>
      </c>
      <c r="G41" s="191">
        <v>4</v>
      </c>
      <c r="H41" s="54">
        <f t="shared" si="0"/>
        <v>240</v>
      </c>
      <c r="I41" s="52"/>
      <c r="J41" s="52"/>
      <c r="K41" s="192"/>
      <c r="L41" s="54">
        <f t="shared" si="1"/>
        <v>0</v>
      </c>
      <c r="M41" s="213"/>
      <c r="N41" s="213"/>
      <c r="O41" s="209"/>
    </row>
    <row r="42" spans="1:15" s="9" customFormat="1" x14ac:dyDescent="0.25">
      <c r="A42" s="50">
        <v>31</v>
      </c>
      <c r="B42" s="188" t="s">
        <v>651</v>
      </c>
      <c r="C42" s="54">
        <f t="shared" si="2"/>
        <v>500</v>
      </c>
      <c r="D42" s="189">
        <v>3</v>
      </c>
      <c r="E42" s="52" t="s">
        <v>80</v>
      </c>
      <c r="F42" s="190">
        <v>1500</v>
      </c>
      <c r="G42" s="191">
        <v>3</v>
      </c>
      <c r="H42" s="54">
        <f t="shared" si="0"/>
        <v>1500</v>
      </c>
      <c r="I42" s="52"/>
      <c r="J42" s="52"/>
      <c r="K42" s="192"/>
      <c r="L42" s="54">
        <f t="shared" si="1"/>
        <v>0</v>
      </c>
      <c r="M42" s="213"/>
      <c r="N42" s="213"/>
      <c r="O42" s="209"/>
    </row>
    <row r="43" spans="1:15" s="9" customFormat="1" x14ac:dyDescent="0.25">
      <c r="A43" s="50">
        <v>32</v>
      </c>
      <c r="B43" s="188" t="s">
        <v>652</v>
      </c>
      <c r="C43" s="54">
        <f t="shared" si="2"/>
        <v>120</v>
      </c>
      <c r="D43" s="189">
        <v>1</v>
      </c>
      <c r="E43" s="52" t="s">
        <v>80</v>
      </c>
      <c r="F43" s="190">
        <v>120</v>
      </c>
      <c r="G43" s="191">
        <v>1</v>
      </c>
      <c r="H43" s="54">
        <f t="shared" si="0"/>
        <v>120</v>
      </c>
      <c r="I43" s="52"/>
      <c r="J43" s="52"/>
      <c r="K43" s="192"/>
      <c r="L43" s="54">
        <f t="shared" si="1"/>
        <v>0</v>
      </c>
      <c r="M43" s="213"/>
      <c r="N43" s="213"/>
      <c r="O43" s="209"/>
    </row>
    <row r="44" spans="1:15" s="9" customFormat="1" x14ac:dyDescent="0.25">
      <c r="A44" s="50">
        <v>33</v>
      </c>
      <c r="B44" s="188" t="s">
        <v>653</v>
      </c>
      <c r="C44" s="54">
        <f t="shared" si="2"/>
        <v>90</v>
      </c>
      <c r="D44" s="189">
        <v>3</v>
      </c>
      <c r="E44" s="52" t="s">
        <v>82</v>
      </c>
      <c r="F44" s="190">
        <v>270</v>
      </c>
      <c r="G44" s="191">
        <v>3</v>
      </c>
      <c r="H44" s="54">
        <f t="shared" si="0"/>
        <v>270</v>
      </c>
      <c r="I44" s="52"/>
      <c r="J44" s="52"/>
      <c r="K44" s="192"/>
      <c r="L44" s="54">
        <f t="shared" si="1"/>
        <v>0</v>
      </c>
      <c r="M44" s="213"/>
      <c r="N44" s="213"/>
      <c r="O44" s="209"/>
    </row>
    <row r="45" spans="1:15" s="9" customFormat="1" x14ac:dyDescent="0.25">
      <c r="A45" s="50">
        <v>34</v>
      </c>
      <c r="B45" s="188" t="s">
        <v>654</v>
      </c>
      <c r="C45" s="54">
        <f t="shared" si="2"/>
        <v>100</v>
      </c>
      <c r="D45" s="189">
        <v>4</v>
      </c>
      <c r="E45" s="52" t="s">
        <v>483</v>
      </c>
      <c r="F45" s="190">
        <v>400</v>
      </c>
      <c r="G45" s="191">
        <v>1</v>
      </c>
      <c r="H45" s="54">
        <f t="shared" si="0"/>
        <v>100</v>
      </c>
      <c r="I45" s="52"/>
      <c r="J45" s="52"/>
      <c r="K45" s="191">
        <v>3</v>
      </c>
      <c r="L45" s="54">
        <f t="shared" si="1"/>
        <v>300</v>
      </c>
      <c r="M45" s="213"/>
      <c r="N45" s="213"/>
      <c r="O45" s="209"/>
    </row>
    <row r="46" spans="1:15" s="9" customFormat="1" x14ac:dyDescent="0.25">
      <c r="A46" s="50">
        <v>35</v>
      </c>
      <c r="B46" s="188" t="s">
        <v>655</v>
      </c>
      <c r="C46" s="54">
        <f t="shared" si="2"/>
        <v>1000</v>
      </c>
      <c r="D46" s="189">
        <v>3</v>
      </c>
      <c r="E46" s="52" t="s">
        <v>82</v>
      </c>
      <c r="F46" s="190">
        <v>3000</v>
      </c>
      <c r="G46" s="191">
        <v>1</v>
      </c>
      <c r="H46" s="54">
        <f t="shared" si="0"/>
        <v>1000</v>
      </c>
      <c r="I46" s="52"/>
      <c r="J46" s="52"/>
      <c r="K46" s="191">
        <v>2</v>
      </c>
      <c r="L46" s="54">
        <f t="shared" si="1"/>
        <v>2000</v>
      </c>
      <c r="M46" s="213"/>
      <c r="N46" s="213"/>
      <c r="O46" s="209"/>
    </row>
    <row r="47" spans="1:15" s="9" customFormat="1" x14ac:dyDescent="0.25">
      <c r="A47" s="50">
        <v>36</v>
      </c>
      <c r="B47" s="188" t="s">
        <v>656</v>
      </c>
      <c r="C47" s="54">
        <f t="shared" si="2"/>
        <v>65</v>
      </c>
      <c r="D47" s="189">
        <v>30</v>
      </c>
      <c r="E47" s="52" t="s">
        <v>483</v>
      </c>
      <c r="F47" s="190">
        <v>1950</v>
      </c>
      <c r="G47" s="191">
        <v>10</v>
      </c>
      <c r="H47" s="54">
        <f t="shared" si="0"/>
        <v>650</v>
      </c>
      <c r="I47" s="52"/>
      <c r="J47" s="52"/>
      <c r="K47" s="191">
        <v>20</v>
      </c>
      <c r="L47" s="54">
        <f t="shared" si="1"/>
        <v>1300</v>
      </c>
      <c r="M47" s="213"/>
      <c r="N47" s="213"/>
      <c r="O47" s="209"/>
    </row>
    <row r="48" spans="1:15" s="9" customFormat="1" x14ac:dyDescent="0.25">
      <c r="A48" s="50">
        <v>37</v>
      </c>
      <c r="B48" s="188" t="s">
        <v>657</v>
      </c>
      <c r="C48" s="54">
        <f>F48</f>
        <v>40000</v>
      </c>
      <c r="D48" s="52"/>
      <c r="E48" s="52"/>
      <c r="F48" s="190">
        <v>40000</v>
      </c>
      <c r="G48" s="52"/>
      <c r="H48" s="54">
        <f>C48</f>
        <v>40000</v>
      </c>
      <c r="I48" s="52"/>
      <c r="J48" s="52"/>
      <c r="K48" s="191"/>
      <c r="L48" s="52"/>
      <c r="M48" s="52"/>
      <c r="N48" s="52"/>
      <c r="O48" s="209"/>
    </row>
    <row r="49" spans="1:15" s="9" customFormat="1" x14ac:dyDescent="0.25">
      <c r="A49" s="50">
        <v>38</v>
      </c>
      <c r="B49" s="188" t="s">
        <v>658</v>
      </c>
      <c r="C49" s="54">
        <f t="shared" ref="C49:C51" si="3">F49</f>
        <v>15000</v>
      </c>
      <c r="D49" s="52"/>
      <c r="E49" s="52"/>
      <c r="F49" s="190">
        <v>15000</v>
      </c>
      <c r="G49" s="52"/>
      <c r="H49" s="54">
        <f>C49</f>
        <v>15000</v>
      </c>
      <c r="I49" s="52"/>
      <c r="J49" s="52"/>
      <c r="K49" s="52"/>
      <c r="L49" s="52"/>
      <c r="M49" s="52"/>
      <c r="N49" s="52"/>
      <c r="O49" s="209"/>
    </row>
    <row r="50" spans="1:15" s="9" customFormat="1" x14ac:dyDescent="0.25">
      <c r="A50" s="50">
        <v>39</v>
      </c>
      <c r="B50" s="188" t="s">
        <v>659</v>
      </c>
      <c r="C50" s="54">
        <f t="shared" si="3"/>
        <v>20000</v>
      </c>
      <c r="D50" s="52"/>
      <c r="E50" s="52"/>
      <c r="F50" s="190">
        <v>20000</v>
      </c>
      <c r="G50" s="52"/>
      <c r="H50" s="54">
        <f>C50</f>
        <v>20000</v>
      </c>
      <c r="I50" s="52"/>
      <c r="J50" s="52"/>
      <c r="K50" s="52"/>
      <c r="L50" s="52"/>
      <c r="M50" s="52"/>
      <c r="N50" s="52"/>
      <c r="O50" s="209"/>
    </row>
    <row r="51" spans="1:15" s="9" customFormat="1" x14ac:dyDescent="0.25">
      <c r="A51" s="50">
        <v>40</v>
      </c>
      <c r="B51" s="188" t="s">
        <v>660</v>
      </c>
      <c r="C51" s="54">
        <f t="shared" si="3"/>
        <v>60000</v>
      </c>
      <c r="D51" s="52"/>
      <c r="E51" s="52"/>
      <c r="F51" s="190">
        <v>60000</v>
      </c>
      <c r="G51" s="52"/>
      <c r="H51" s="54">
        <f>C51/2</f>
        <v>30000</v>
      </c>
      <c r="I51" s="52"/>
      <c r="J51" s="52"/>
      <c r="K51" s="52"/>
      <c r="L51" s="106">
        <v>30000</v>
      </c>
      <c r="M51" s="52"/>
      <c r="N51" s="52"/>
      <c r="O51" s="209"/>
    </row>
    <row r="52" spans="1:15" s="9" customFormat="1" ht="11.25" x14ac:dyDescent="0.2">
      <c r="A52" s="130" t="s">
        <v>19</v>
      </c>
      <c r="B52" s="52"/>
      <c r="C52" s="52"/>
      <c r="D52" s="52"/>
      <c r="E52" s="52"/>
      <c r="F52" s="54">
        <f>SUM(F12:F51)</f>
        <v>245000</v>
      </c>
      <c r="G52" s="52"/>
      <c r="H52" s="54">
        <f>SUM(H12:H51)</f>
        <v>159190</v>
      </c>
      <c r="I52" s="52"/>
      <c r="J52" s="52"/>
      <c r="K52" s="52"/>
      <c r="L52" s="54">
        <f>SUM(L12:L51)</f>
        <v>85810</v>
      </c>
      <c r="M52" s="52"/>
      <c r="N52" s="52"/>
    </row>
    <row r="53" spans="1:15" s="8" customForma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</row>
    <row r="54" spans="1:15" s="8" customFormat="1" x14ac:dyDescent="0.25">
      <c r="A54" s="20" t="s">
        <v>27</v>
      </c>
      <c r="B54" s="6"/>
      <c r="C54" s="6"/>
      <c r="D54" s="6"/>
      <c r="E54" s="6"/>
      <c r="F54" s="6"/>
      <c r="G54" s="6"/>
      <c r="H54" s="7"/>
      <c r="I54" s="7"/>
      <c r="J54" s="7"/>
      <c r="K54" s="7"/>
      <c r="L54" s="7"/>
    </row>
    <row r="55" spans="1:15" s="8" customFormat="1" ht="14.45" customHeight="1" x14ac:dyDescent="0.25">
      <c r="B55" s="7"/>
      <c r="C55" s="7"/>
      <c r="D55" s="7"/>
      <c r="E55" s="7"/>
      <c r="F55" s="7"/>
      <c r="G55" s="7"/>
      <c r="H55" s="15"/>
      <c r="I55" s="7"/>
      <c r="K55"/>
      <c r="L55"/>
      <c r="M55"/>
    </row>
    <row r="56" spans="1:15" s="8" customFormat="1" ht="14.45" customHeight="1" x14ac:dyDescent="0.25">
      <c r="B56" s="7"/>
      <c r="C56" s="7"/>
      <c r="D56" s="7"/>
      <c r="E56" s="7"/>
      <c r="F56" s="7"/>
      <c r="G56" s="7"/>
      <c r="H56" s="15"/>
      <c r="I56" s="7"/>
      <c r="K56"/>
      <c r="L56"/>
      <c r="M56"/>
    </row>
    <row r="57" spans="1:15" s="8" customFormat="1" ht="14.45" customHeight="1" x14ac:dyDescent="0.25">
      <c r="A57" s="276" t="s">
        <v>638</v>
      </c>
      <c r="B57" s="276"/>
      <c r="C57" s="276"/>
      <c r="D57" s="7"/>
      <c r="E57" s="7"/>
      <c r="F57" s="7"/>
      <c r="G57" s="7"/>
      <c r="H57" s="15"/>
      <c r="I57" s="7"/>
      <c r="K57"/>
      <c r="L57"/>
      <c r="M57"/>
    </row>
    <row r="58" spans="1:15" s="8" customFormat="1" x14ac:dyDescent="0.25">
      <c r="A58" s="281" t="s">
        <v>838</v>
      </c>
      <c r="B58" s="281"/>
      <c r="C58" s="281"/>
      <c r="D58" s="7"/>
      <c r="H58" s="7"/>
      <c r="K58"/>
      <c r="L58"/>
      <c r="M58"/>
    </row>
    <row r="59" spans="1:15" s="8" customFormat="1" x14ac:dyDescent="0.25">
      <c r="B59" s="7"/>
      <c r="C59" s="7"/>
      <c r="D59" s="7"/>
      <c r="H59" s="7"/>
      <c r="K59"/>
      <c r="L59"/>
      <c r="M59"/>
    </row>
    <row r="60" spans="1:15" s="8" customFormat="1" x14ac:dyDescent="0.25"/>
  </sheetData>
  <sheetProtection password="C1B6" sheet="1" objects="1" scenarios="1"/>
  <mergeCells count="22">
    <mergeCell ref="K7:N7"/>
    <mergeCell ref="G3:H3"/>
    <mergeCell ref="G4:H4"/>
    <mergeCell ref="A6:D6"/>
    <mergeCell ref="A7:E7"/>
    <mergeCell ref="F7:J7"/>
    <mergeCell ref="A58:C58"/>
    <mergeCell ref="A8:E8"/>
    <mergeCell ref="G8:H8"/>
    <mergeCell ref="I8:J8"/>
    <mergeCell ref="K8:N8"/>
    <mergeCell ref="A9:A11"/>
    <mergeCell ref="B9:B11"/>
    <mergeCell ref="C9:C11"/>
    <mergeCell ref="D9:E10"/>
    <mergeCell ref="F9:F11"/>
    <mergeCell ref="G9:N9"/>
    <mergeCell ref="G10:H10"/>
    <mergeCell ref="I10:J10"/>
    <mergeCell ref="K10:L10"/>
    <mergeCell ref="M10:N10"/>
    <mergeCell ref="A57:C57"/>
  </mergeCells>
  <pageMargins left="0.62992125984251968" right="0.23622047244094491" top="0" bottom="0" header="0.31496062992125984" footer="0.31496062992125984"/>
  <pageSetup paperSize="10000" scale="8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zoomScaleNormal="100" zoomScaleSheetLayoutView="100" workbookViewId="0">
      <selection activeCell="A48" sqref="A48:C48"/>
    </sheetView>
  </sheetViews>
  <sheetFormatPr defaultRowHeight="15" x14ac:dyDescent="0.25"/>
  <cols>
    <col min="1" max="1" width="10.5703125" customWidth="1"/>
    <col min="2" max="2" width="37.7109375" bestFit="1" customWidth="1"/>
    <col min="3" max="3" width="13.5703125" customWidth="1"/>
    <col min="4" max="4" width="7.5703125" style="56" customWidth="1"/>
    <col min="5" max="5" width="8.85546875" customWidth="1"/>
    <col min="6" max="6" width="11.42578125" customWidth="1"/>
    <col min="8" max="8" width="11.85546875" customWidth="1"/>
    <col min="10" max="10" width="11.85546875" customWidth="1"/>
    <col min="11" max="11" width="9.140625" customWidth="1"/>
    <col min="12" max="12" width="11.85546875" customWidth="1"/>
    <col min="14" max="14" width="11.85546875" customWidth="1"/>
  </cols>
  <sheetData>
    <row r="1" spans="1:14" ht="14.45" x14ac:dyDescent="0.35">
      <c r="A1" s="16" t="s">
        <v>24</v>
      </c>
      <c r="B1" s="13"/>
      <c r="C1" s="13"/>
    </row>
    <row r="2" spans="1:14" ht="14.45" x14ac:dyDescent="0.35">
      <c r="A2" s="16"/>
      <c r="B2" s="13"/>
      <c r="C2" s="13"/>
    </row>
    <row r="3" spans="1:14" ht="14.45" x14ac:dyDescent="0.35">
      <c r="G3" s="282" t="s">
        <v>0</v>
      </c>
      <c r="H3" s="282"/>
    </row>
    <row r="4" spans="1:14" ht="14.45" x14ac:dyDescent="0.35">
      <c r="G4" s="283" t="s">
        <v>33</v>
      </c>
      <c r="H4" s="283"/>
    </row>
    <row r="6" spans="1:14" ht="14.45" customHeight="1" x14ac:dyDescent="0.25">
      <c r="A6" s="284" t="s">
        <v>552</v>
      </c>
      <c r="B6" s="284"/>
      <c r="C6" s="284"/>
      <c r="D6" s="284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25">
      <c r="A7" s="285" t="s">
        <v>1</v>
      </c>
      <c r="B7" s="285"/>
      <c r="C7" s="285"/>
      <c r="D7" s="285"/>
      <c r="E7" s="285"/>
      <c r="F7" s="277" t="s">
        <v>2</v>
      </c>
      <c r="G7" s="277"/>
      <c r="H7" s="277"/>
      <c r="I7" s="277"/>
      <c r="J7" s="277"/>
      <c r="K7" s="280" t="s">
        <v>26</v>
      </c>
      <c r="L7" s="280"/>
      <c r="M7" s="280"/>
      <c r="N7" s="280"/>
    </row>
    <row r="8" spans="1:14" ht="14.45" x14ac:dyDescent="0.35">
      <c r="A8" s="286" t="s">
        <v>1152</v>
      </c>
      <c r="B8" s="286"/>
      <c r="C8" s="286"/>
      <c r="D8" s="286"/>
      <c r="E8" s="286"/>
      <c r="F8" s="206" t="s">
        <v>3</v>
      </c>
      <c r="G8" s="277" t="s">
        <v>4</v>
      </c>
      <c r="H8" s="277"/>
      <c r="I8" s="277" t="s">
        <v>5</v>
      </c>
      <c r="J8" s="277"/>
      <c r="K8" s="286" t="s">
        <v>6</v>
      </c>
      <c r="L8" s="286"/>
      <c r="M8" s="286"/>
      <c r="N8" s="286"/>
    </row>
    <row r="9" spans="1:14" x14ac:dyDescent="0.25">
      <c r="A9" s="278" t="s">
        <v>7</v>
      </c>
      <c r="B9" s="278" t="s">
        <v>8</v>
      </c>
      <c r="C9" s="278" t="s">
        <v>9</v>
      </c>
      <c r="D9" s="287" t="s">
        <v>10</v>
      </c>
      <c r="E9" s="288"/>
      <c r="F9" s="278" t="s">
        <v>11</v>
      </c>
      <c r="G9" s="277" t="s">
        <v>12</v>
      </c>
      <c r="H9" s="277"/>
      <c r="I9" s="277"/>
      <c r="J9" s="277"/>
      <c r="K9" s="277"/>
      <c r="L9" s="277"/>
      <c r="M9" s="277"/>
      <c r="N9" s="277"/>
    </row>
    <row r="10" spans="1:14" x14ac:dyDescent="0.25">
      <c r="A10" s="278"/>
      <c r="B10" s="278"/>
      <c r="C10" s="278"/>
      <c r="D10" s="289"/>
      <c r="E10" s="290"/>
      <c r="F10" s="278"/>
      <c r="G10" s="278" t="s">
        <v>13</v>
      </c>
      <c r="H10" s="278"/>
      <c r="I10" s="278" t="s">
        <v>14</v>
      </c>
      <c r="J10" s="278"/>
      <c r="K10" s="279" t="s">
        <v>15</v>
      </c>
      <c r="L10" s="279"/>
      <c r="M10" s="277" t="s">
        <v>16</v>
      </c>
      <c r="N10" s="277"/>
    </row>
    <row r="11" spans="1:14" x14ac:dyDescent="0.25">
      <c r="A11" s="278"/>
      <c r="B11" s="278"/>
      <c r="C11" s="278"/>
      <c r="D11" s="207" t="s">
        <v>25</v>
      </c>
      <c r="E11" s="207" t="s">
        <v>8</v>
      </c>
      <c r="F11" s="278"/>
      <c r="G11" s="206" t="s">
        <v>17</v>
      </c>
      <c r="H11" s="207" t="s">
        <v>18</v>
      </c>
      <c r="I11" s="207" t="s">
        <v>17</v>
      </c>
      <c r="J11" s="207" t="s">
        <v>18</v>
      </c>
      <c r="K11" s="207" t="s">
        <v>17</v>
      </c>
      <c r="L11" s="207" t="s">
        <v>18</v>
      </c>
      <c r="M11" s="207" t="s">
        <v>17</v>
      </c>
      <c r="N11" s="207" t="s">
        <v>18</v>
      </c>
    </row>
    <row r="12" spans="1:14" x14ac:dyDescent="0.25">
      <c r="A12" s="50">
        <v>1</v>
      </c>
      <c r="B12" s="224" t="s">
        <v>1153</v>
      </c>
      <c r="C12" s="222">
        <v>1100</v>
      </c>
      <c r="D12" s="126">
        <v>20</v>
      </c>
      <c r="E12" s="52" t="s">
        <v>82</v>
      </c>
      <c r="F12" s="222">
        <f>D12*C12</f>
        <v>22000</v>
      </c>
      <c r="G12" s="177"/>
      <c r="H12" s="52"/>
      <c r="I12" s="52"/>
      <c r="J12" s="52"/>
      <c r="K12" s="177"/>
      <c r="L12" s="52"/>
      <c r="M12" s="52"/>
      <c r="N12" s="52"/>
    </row>
    <row r="13" spans="1:14" ht="14.45" customHeight="1" x14ac:dyDescent="0.25">
      <c r="A13" s="50">
        <v>2</v>
      </c>
      <c r="B13" s="224" t="s">
        <v>1154</v>
      </c>
      <c r="C13" s="222">
        <v>1000</v>
      </c>
      <c r="D13" s="50">
        <v>5</v>
      </c>
      <c r="E13" s="52" t="s">
        <v>82</v>
      </c>
      <c r="F13" s="222">
        <f t="shared" ref="F13:F39" si="0">D13*C13</f>
        <v>5000</v>
      </c>
      <c r="G13" s="177"/>
      <c r="H13" s="52"/>
      <c r="I13" s="52"/>
      <c r="J13" s="52"/>
      <c r="K13" s="177"/>
      <c r="L13" s="52"/>
      <c r="M13" s="52"/>
      <c r="N13" s="52"/>
    </row>
    <row r="14" spans="1:14" ht="14.45" customHeight="1" x14ac:dyDescent="0.25">
      <c r="A14" s="50">
        <v>3</v>
      </c>
      <c r="B14" s="224" t="s">
        <v>1155</v>
      </c>
      <c r="C14" s="222">
        <v>450</v>
      </c>
      <c r="D14" s="118">
        <v>20</v>
      </c>
      <c r="E14" s="52" t="s">
        <v>482</v>
      </c>
      <c r="F14" s="222">
        <f t="shared" si="0"/>
        <v>9000</v>
      </c>
      <c r="G14" s="177"/>
      <c r="H14" s="52"/>
      <c r="I14" s="52"/>
      <c r="J14" s="52"/>
      <c r="K14" s="177"/>
      <c r="L14" s="52"/>
      <c r="M14" s="52"/>
      <c r="N14" s="52"/>
    </row>
    <row r="15" spans="1:14" ht="14.45" customHeight="1" x14ac:dyDescent="0.25">
      <c r="A15" s="50">
        <v>4</v>
      </c>
      <c r="B15" s="224" t="s">
        <v>1156</v>
      </c>
      <c r="C15" s="222">
        <v>450</v>
      </c>
      <c r="D15" s="118">
        <v>5</v>
      </c>
      <c r="E15" s="52" t="s">
        <v>482</v>
      </c>
      <c r="F15" s="222">
        <f t="shared" si="0"/>
        <v>2250</v>
      </c>
      <c r="G15" s="177"/>
      <c r="H15" s="52"/>
      <c r="I15" s="52"/>
      <c r="J15" s="52"/>
      <c r="K15" s="177"/>
      <c r="L15" s="52"/>
      <c r="M15" s="52"/>
      <c r="N15" s="52"/>
    </row>
    <row r="16" spans="1:14" ht="14.45" customHeight="1" x14ac:dyDescent="0.25">
      <c r="A16" s="50">
        <v>5</v>
      </c>
      <c r="B16" s="224" t="s">
        <v>1157</v>
      </c>
      <c r="C16" s="222">
        <v>450</v>
      </c>
      <c r="D16" s="225">
        <v>5</v>
      </c>
      <c r="E16" s="52" t="s">
        <v>482</v>
      </c>
      <c r="F16" s="222">
        <f t="shared" si="0"/>
        <v>2250</v>
      </c>
      <c r="G16" s="177"/>
      <c r="H16" s="52"/>
      <c r="I16" s="52"/>
      <c r="J16" s="52"/>
      <c r="K16" s="177"/>
      <c r="L16" s="52"/>
      <c r="M16" s="52"/>
      <c r="N16" s="52"/>
    </row>
    <row r="17" spans="1:14" ht="14.45" customHeight="1" x14ac:dyDescent="0.25">
      <c r="A17" s="50">
        <v>6</v>
      </c>
      <c r="B17" s="224" t="s">
        <v>1158</v>
      </c>
      <c r="C17" s="222">
        <v>450</v>
      </c>
      <c r="D17" s="225">
        <v>5</v>
      </c>
      <c r="E17" s="52" t="s">
        <v>482</v>
      </c>
      <c r="F17" s="222">
        <f t="shared" si="0"/>
        <v>2250</v>
      </c>
      <c r="G17" s="177"/>
      <c r="H17" s="52"/>
      <c r="I17" s="52"/>
      <c r="J17" s="52"/>
      <c r="K17" s="177"/>
      <c r="L17" s="52"/>
      <c r="M17" s="52"/>
      <c r="N17" s="52"/>
    </row>
    <row r="18" spans="1:14" ht="14.45" customHeight="1" x14ac:dyDescent="0.25">
      <c r="A18" s="50">
        <v>7</v>
      </c>
      <c r="B18" s="224" t="s">
        <v>1159</v>
      </c>
      <c r="C18" s="222">
        <v>300</v>
      </c>
      <c r="D18" s="226">
        <v>10</v>
      </c>
      <c r="E18" s="52" t="s">
        <v>8</v>
      </c>
      <c r="F18" s="222">
        <f t="shared" si="0"/>
        <v>3000</v>
      </c>
      <c r="G18" s="177"/>
      <c r="H18" s="52"/>
      <c r="I18" s="52"/>
      <c r="J18" s="52"/>
      <c r="K18" s="177"/>
      <c r="L18" s="52"/>
      <c r="M18" s="52"/>
      <c r="N18" s="52"/>
    </row>
    <row r="19" spans="1:14" ht="14.45" customHeight="1" x14ac:dyDescent="0.25">
      <c r="A19" s="50">
        <v>8</v>
      </c>
      <c r="B19" s="224" t="s">
        <v>1160</v>
      </c>
      <c r="C19" s="222">
        <v>35</v>
      </c>
      <c r="D19" s="118">
        <v>10</v>
      </c>
      <c r="E19" s="52" t="s">
        <v>82</v>
      </c>
      <c r="F19" s="222">
        <f t="shared" si="0"/>
        <v>350</v>
      </c>
      <c r="G19" s="177"/>
      <c r="H19" s="52"/>
      <c r="I19" s="52"/>
      <c r="J19" s="52"/>
      <c r="K19" s="177"/>
      <c r="L19" s="52"/>
      <c r="M19" s="52"/>
      <c r="N19" s="52"/>
    </row>
    <row r="20" spans="1:14" ht="14.45" customHeight="1" x14ac:dyDescent="0.25">
      <c r="A20" s="50">
        <v>9</v>
      </c>
      <c r="B20" s="224" t="s">
        <v>1161</v>
      </c>
      <c r="C20" s="222">
        <v>350</v>
      </c>
      <c r="D20" s="50">
        <v>1</v>
      </c>
      <c r="E20" s="52" t="s">
        <v>87</v>
      </c>
      <c r="F20" s="222">
        <f t="shared" si="0"/>
        <v>350</v>
      </c>
      <c r="G20" s="177"/>
      <c r="H20" s="52"/>
      <c r="I20" s="52"/>
      <c r="J20" s="52"/>
      <c r="K20" s="177"/>
      <c r="L20" s="52"/>
      <c r="M20" s="52"/>
      <c r="N20" s="52"/>
    </row>
    <row r="21" spans="1:14" ht="14.45" customHeight="1" x14ac:dyDescent="0.25">
      <c r="A21" s="50">
        <v>10</v>
      </c>
      <c r="B21" s="224" t="s">
        <v>1161</v>
      </c>
      <c r="C21" s="222">
        <v>350</v>
      </c>
      <c r="D21" s="227">
        <v>3</v>
      </c>
      <c r="E21" s="52" t="s">
        <v>82</v>
      </c>
      <c r="F21" s="222">
        <f t="shared" si="0"/>
        <v>1050</v>
      </c>
      <c r="G21" s="177"/>
      <c r="H21" s="52"/>
      <c r="I21" s="52"/>
      <c r="J21" s="52"/>
      <c r="K21" s="177"/>
      <c r="L21" s="52"/>
      <c r="M21" s="52"/>
      <c r="N21" s="52"/>
    </row>
    <row r="22" spans="1:14" ht="14.45" customHeight="1" x14ac:dyDescent="0.25">
      <c r="A22" s="50">
        <v>11</v>
      </c>
      <c r="B22" s="224" t="s">
        <v>1162</v>
      </c>
      <c r="C22" s="222">
        <v>1440</v>
      </c>
      <c r="D22" s="50">
        <v>2</v>
      </c>
      <c r="E22" s="52" t="s">
        <v>82</v>
      </c>
      <c r="F22" s="222">
        <f t="shared" si="0"/>
        <v>2880</v>
      </c>
      <c r="G22" s="177"/>
      <c r="H22" s="52"/>
      <c r="I22" s="52"/>
      <c r="J22" s="52"/>
      <c r="K22" s="177"/>
      <c r="L22" s="52"/>
      <c r="M22" s="52"/>
      <c r="N22" s="52"/>
    </row>
    <row r="23" spans="1:14" ht="14.45" customHeight="1" x14ac:dyDescent="0.25">
      <c r="A23" s="50">
        <v>12</v>
      </c>
      <c r="B23" s="224" t="s">
        <v>1163</v>
      </c>
      <c r="C23" s="222">
        <v>360</v>
      </c>
      <c r="D23" s="227">
        <v>2</v>
      </c>
      <c r="E23" s="52" t="s">
        <v>82</v>
      </c>
      <c r="F23" s="222">
        <f t="shared" si="0"/>
        <v>720</v>
      </c>
      <c r="G23" s="177"/>
      <c r="H23" s="52"/>
      <c r="I23" s="52"/>
      <c r="J23" s="52"/>
      <c r="K23" s="177"/>
      <c r="L23" s="52"/>
      <c r="M23" s="52"/>
      <c r="N23" s="52"/>
    </row>
    <row r="24" spans="1:14" ht="14.45" customHeight="1" x14ac:dyDescent="0.25">
      <c r="A24" s="50">
        <v>13</v>
      </c>
      <c r="B24" s="224" t="s">
        <v>1164</v>
      </c>
      <c r="C24" s="222">
        <v>190</v>
      </c>
      <c r="D24" s="50">
        <v>6</v>
      </c>
      <c r="E24" s="52" t="s">
        <v>483</v>
      </c>
      <c r="F24" s="222">
        <f t="shared" si="0"/>
        <v>1140</v>
      </c>
      <c r="G24" s="177"/>
      <c r="H24" s="52"/>
      <c r="I24" s="52"/>
      <c r="J24" s="52"/>
      <c r="K24" s="177"/>
      <c r="L24" s="52"/>
      <c r="M24" s="52"/>
      <c r="N24" s="52"/>
    </row>
    <row r="25" spans="1:14" ht="14.45" customHeight="1" x14ac:dyDescent="0.25">
      <c r="A25" s="50">
        <v>14</v>
      </c>
      <c r="B25" s="224" t="s">
        <v>49</v>
      </c>
      <c r="C25" s="222">
        <v>10</v>
      </c>
      <c r="D25" s="227">
        <v>50</v>
      </c>
      <c r="E25" s="52" t="s">
        <v>80</v>
      </c>
      <c r="F25" s="222">
        <f t="shared" si="0"/>
        <v>500</v>
      </c>
      <c r="G25" s="177"/>
      <c r="H25" s="52"/>
      <c r="I25" s="52"/>
      <c r="J25" s="52"/>
      <c r="K25" s="177"/>
      <c r="L25" s="52"/>
      <c r="M25" s="52"/>
      <c r="N25" s="52"/>
    </row>
    <row r="26" spans="1:14" ht="14.45" customHeight="1" x14ac:dyDescent="0.25">
      <c r="A26" s="50">
        <v>15</v>
      </c>
      <c r="B26" s="224" t="s">
        <v>1165</v>
      </c>
      <c r="C26" s="222">
        <v>950</v>
      </c>
      <c r="D26" s="50">
        <v>4</v>
      </c>
      <c r="E26" s="52" t="s">
        <v>80</v>
      </c>
      <c r="F26" s="222">
        <f t="shared" si="0"/>
        <v>3800</v>
      </c>
      <c r="G26" s="177"/>
      <c r="H26" s="52"/>
      <c r="I26" s="52"/>
      <c r="J26" s="52"/>
      <c r="K26" s="177"/>
      <c r="L26" s="52"/>
      <c r="M26" s="52"/>
      <c r="N26" s="52"/>
    </row>
    <row r="27" spans="1:14" ht="14.45" customHeight="1" x14ac:dyDescent="0.25">
      <c r="A27" s="50">
        <v>16</v>
      </c>
      <c r="B27" s="224" t="s">
        <v>1153</v>
      </c>
      <c r="C27" s="223">
        <v>1100</v>
      </c>
      <c r="D27" s="126">
        <v>8</v>
      </c>
      <c r="E27" s="52" t="s">
        <v>82</v>
      </c>
      <c r="F27" s="222">
        <f t="shared" si="0"/>
        <v>8800</v>
      </c>
      <c r="G27" s="177"/>
      <c r="H27" s="52"/>
      <c r="I27" s="52"/>
      <c r="J27" s="52"/>
      <c r="K27" s="177"/>
      <c r="L27" s="52"/>
      <c r="M27" s="52"/>
      <c r="N27" s="52"/>
    </row>
    <row r="28" spans="1:14" x14ac:dyDescent="0.25">
      <c r="A28" s="50">
        <v>17</v>
      </c>
      <c r="B28" s="224" t="s">
        <v>1154</v>
      </c>
      <c r="C28" s="222">
        <v>1000</v>
      </c>
      <c r="D28" s="50">
        <v>5</v>
      </c>
      <c r="E28" s="52" t="s">
        <v>82</v>
      </c>
      <c r="F28" s="222">
        <f t="shared" si="0"/>
        <v>5000</v>
      </c>
      <c r="G28" s="177"/>
      <c r="H28" s="52"/>
      <c r="I28" s="52"/>
      <c r="J28" s="52"/>
      <c r="K28" s="177"/>
      <c r="L28" s="52"/>
      <c r="M28" s="52"/>
      <c r="N28" s="52"/>
    </row>
    <row r="29" spans="1:14" x14ac:dyDescent="0.25">
      <c r="A29" s="50">
        <v>18</v>
      </c>
      <c r="B29" s="224" t="s">
        <v>1166</v>
      </c>
      <c r="C29" s="222">
        <v>150</v>
      </c>
      <c r="D29" s="118">
        <v>30</v>
      </c>
      <c r="E29" s="52" t="s">
        <v>482</v>
      </c>
      <c r="F29" s="222">
        <f t="shared" si="0"/>
        <v>4500</v>
      </c>
      <c r="G29" s="176"/>
      <c r="H29" s="52"/>
      <c r="I29" s="52"/>
      <c r="J29" s="52"/>
      <c r="K29" s="176"/>
      <c r="L29" s="52"/>
      <c r="M29" s="52"/>
      <c r="N29" s="52"/>
    </row>
    <row r="30" spans="1:14" x14ac:dyDescent="0.25">
      <c r="A30" s="50">
        <v>19</v>
      </c>
      <c r="B30" s="224" t="s">
        <v>1167</v>
      </c>
      <c r="C30" s="222">
        <v>30</v>
      </c>
      <c r="D30" s="118">
        <v>6</v>
      </c>
      <c r="E30" s="52" t="s">
        <v>82</v>
      </c>
      <c r="F30" s="222">
        <f t="shared" si="0"/>
        <v>180</v>
      </c>
      <c r="G30" s="176"/>
      <c r="H30" s="52"/>
      <c r="I30" s="52"/>
      <c r="J30" s="52"/>
      <c r="K30" s="176"/>
      <c r="L30" s="52"/>
      <c r="M30" s="52"/>
      <c r="N30" s="52"/>
    </row>
    <row r="31" spans="1:14" x14ac:dyDescent="0.25">
      <c r="A31" s="50">
        <v>20</v>
      </c>
      <c r="B31" s="224" t="s">
        <v>1168</v>
      </c>
      <c r="C31" s="222">
        <v>20</v>
      </c>
      <c r="D31" s="225">
        <v>5</v>
      </c>
      <c r="E31" s="52" t="s">
        <v>82</v>
      </c>
      <c r="F31" s="222">
        <f t="shared" si="0"/>
        <v>100</v>
      </c>
      <c r="G31" s="177"/>
      <c r="H31" s="52"/>
      <c r="I31" s="52"/>
      <c r="J31" s="52"/>
      <c r="K31" s="177"/>
      <c r="L31" s="52"/>
      <c r="M31" s="52"/>
      <c r="N31" s="52"/>
    </row>
    <row r="32" spans="1:14" x14ac:dyDescent="0.25">
      <c r="A32" s="50">
        <v>21</v>
      </c>
      <c r="B32" s="224" t="s">
        <v>1169</v>
      </c>
      <c r="C32" s="222">
        <v>10</v>
      </c>
      <c r="D32" s="225">
        <v>40</v>
      </c>
      <c r="E32" s="52" t="s">
        <v>80</v>
      </c>
      <c r="F32" s="222">
        <f t="shared" si="0"/>
        <v>400</v>
      </c>
      <c r="G32" s="177"/>
      <c r="H32" s="52"/>
      <c r="I32" s="52"/>
      <c r="J32" s="52"/>
      <c r="K32" s="177"/>
      <c r="L32" s="52"/>
      <c r="M32" s="52"/>
      <c r="N32" s="52"/>
    </row>
    <row r="33" spans="1:14" x14ac:dyDescent="0.25">
      <c r="A33" s="50">
        <v>22</v>
      </c>
      <c r="B33" s="224" t="s">
        <v>1170</v>
      </c>
      <c r="C33" s="222">
        <v>40</v>
      </c>
      <c r="D33" s="226">
        <v>5</v>
      </c>
      <c r="E33" s="52" t="s">
        <v>80</v>
      </c>
      <c r="F33" s="222">
        <f t="shared" si="0"/>
        <v>200</v>
      </c>
      <c r="G33" s="177"/>
      <c r="H33" s="52"/>
      <c r="I33" s="52"/>
      <c r="J33" s="52"/>
      <c r="K33" s="177"/>
      <c r="L33" s="52"/>
      <c r="M33" s="52"/>
      <c r="N33" s="52"/>
    </row>
    <row r="34" spans="1:14" x14ac:dyDescent="0.25">
      <c r="A34" s="50">
        <v>23</v>
      </c>
      <c r="B34" s="224" t="s">
        <v>1171</v>
      </c>
      <c r="C34" s="222">
        <v>80</v>
      </c>
      <c r="D34" s="118">
        <v>5</v>
      </c>
      <c r="E34" s="52" t="s">
        <v>80</v>
      </c>
      <c r="F34" s="222">
        <f t="shared" si="0"/>
        <v>400</v>
      </c>
      <c r="G34" s="177"/>
      <c r="H34" s="52"/>
      <c r="I34" s="52"/>
      <c r="J34" s="52"/>
      <c r="K34" s="177"/>
      <c r="L34" s="52"/>
      <c r="M34" s="52"/>
      <c r="N34" s="52"/>
    </row>
    <row r="35" spans="1:14" x14ac:dyDescent="0.25">
      <c r="A35" s="50">
        <v>24</v>
      </c>
      <c r="B35" s="224" t="s">
        <v>143</v>
      </c>
      <c r="C35" s="222">
        <v>40</v>
      </c>
      <c r="D35" s="50">
        <v>3</v>
      </c>
      <c r="E35" s="52" t="s">
        <v>80</v>
      </c>
      <c r="F35" s="222">
        <f t="shared" si="0"/>
        <v>120</v>
      </c>
      <c r="G35" s="177"/>
      <c r="H35" s="52"/>
      <c r="I35" s="52"/>
      <c r="J35" s="52"/>
      <c r="K35" s="177"/>
      <c r="L35" s="52"/>
      <c r="M35" s="52"/>
      <c r="N35" s="52"/>
    </row>
    <row r="36" spans="1:14" x14ac:dyDescent="0.25">
      <c r="A36" s="50">
        <v>25</v>
      </c>
      <c r="B36" s="224" t="s">
        <v>1172</v>
      </c>
      <c r="C36" s="222">
        <v>40</v>
      </c>
      <c r="D36" s="227">
        <v>3</v>
      </c>
      <c r="E36" s="52" t="s">
        <v>80</v>
      </c>
      <c r="F36" s="222">
        <f t="shared" si="0"/>
        <v>120</v>
      </c>
      <c r="G36" s="177"/>
      <c r="H36" s="52"/>
      <c r="I36" s="52"/>
      <c r="J36" s="52"/>
      <c r="K36" s="177"/>
      <c r="L36" s="52"/>
      <c r="M36" s="52"/>
      <c r="N36" s="52"/>
    </row>
    <row r="37" spans="1:14" x14ac:dyDescent="0.25">
      <c r="A37" s="50">
        <v>26</v>
      </c>
      <c r="B37" s="224" t="s">
        <v>1173</v>
      </c>
      <c r="C37" s="222">
        <v>85</v>
      </c>
      <c r="D37" s="50">
        <v>4</v>
      </c>
      <c r="E37" s="52" t="s">
        <v>482</v>
      </c>
      <c r="F37" s="222">
        <f t="shared" si="0"/>
        <v>340</v>
      </c>
      <c r="G37" s="177"/>
      <c r="H37" s="52"/>
      <c r="I37" s="52"/>
      <c r="J37" s="52"/>
      <c r="K37" s="177"/>
      <c r="L37" s="52"/>
      <c r="M37" s="52"/>
      <c r="N37" s="52"/>
    </row>
    <row r="38" spans="1:14" x14ac:dyDescent="0.25">
      <c r="A38" s="50">
        <v>27</v>
      </c>
      <c r="B38" s="224" t="s">
        <v>817</v>
      </c>
      <c r="C38" s="222">
        <v>200</v>
      </c>
      <c r="D38" s="227">
        <v>14</v>
      </c>
      <c r="E38" s="52" t="s">
        <v>82</v>
      </c>
      <c r="F38" s="222">
        <f t="shared" si="0"/>
        <v>2800</v>
      </c>
      <c r="G38" s="177"/>
      <c r="H38" s="52"/>
      <c r="I38" s="52"/>
      <c r="J38" s="52"/>
      <c r="K38" s="177"/>
      <c r="L38" s="52"/>
      <c r="M38" s="52"/>
      <c r="N38" s="52"/>
    </row>
    <row r="39" spans="1:14" x14ac:dyDescent="0.25">
      <c r="A39" s="50">
        <v>28</v>
      </c>
      <c r="B39" s="224" t="s">
        <v>1174</v>
      </c>
      <c r="C39" s="222">
        <v>50</v>
      </c>
      <c r="D39" s="50">
        <v>10</v>
      </c>
      <c r="E39" s="52" t="s">
        <v>484</v>
      </c>
      <c r="F39" s="222">
        <f t="shared" si="0"/>
        <v>500</v>
      </c>
      <c r="G39" s="177"/>
      <c r="H39" s="52"/>
      <c r="I39" s="52"/>
      <c r="J39" s="52"/>
      <c r="K39" s="177"/>
      <c r="L39" s="52"/>
      <c r="M39" s="52"/>
      <c r="N39" s="52"/>
    </row>
    <row r="40" spans="1:14" x14ac:dyDescent="0.25">
      <c r="A40" s="50">
        <v>29</v>
      </c>
      <c r="B40" s="224" t="s">
        <v>1175</v>
      </c>
      <c r="C40" s="52"/>
      <c r="D40" s="174"/>
      <c r="E40" s="52"/>
      <c r="F40" s="228">
        <v>200000</v>
      </c>
      <c r="G40" s="177"/>
      <c r="H40" s="52"/>
      <c r="I40" s="52"/>
      <c r="J40" s="52"/>
      <c r="K40" s="177"/>
      <c r="L40" s="52"/>
      <c r="M40" s="52"/>
      <c r="N40" s="52"/>
    </row>
    <row r="41" spans="1:14" x14ac:dyDescent="0.25">
      <c r="A41" s="50">
        <v>30</v>
      </c>
      <c r="B41" s="224" t="s">
        <v>1176</v>
      </c>
      <c r="C41" s="52"/>
      <c r="D41" s="174"/>
      <c r="E41" s="52"/>
      <c r="F41" s="229">
        <v>20000</v>
      </c>
      <c r="G41" s="177"/>
      <c r="H41" s="52"/>
      <c r="I41" s="52"/>
      <c r="J41" s="52"/>
      <c r="K41" s="177"/>
      <c r="L41" s="52"/>
      <c r="M41" s="52"/>
      <c r="N41" s="52"/>
    </row>
    <row r="42" spans="1:14" x14ac:dyDescent="0.25">
      <c r="A42" s="207" t="s">
        <v>19</v>
      </c>
      <c r="B42" s="52"/>
      <c r="C42" s="52"/>
      <c r="D42" s="50"/>
      <c r="E42" s="52"/>
      <c r="F42" s="54">
        <f>SUM(F12:F41)</f>
        <v>300000</v>
      </c>
      <c r="G42" s="52"/>
      <c r="H42" s="52"/>
      <c r="I42" s="52"/>
      <c r="J42" s="52"/>
      <c r="K42" s="52"/>
      <c r="L42" s="52"/>
      <c r="M42" s="52"/>
      <c r="N42" s="52"/>
    </row>
    <row r="43" spans="1:14" s="8" customFormat="1" x14ac:dyDescent="0.25">
      <c r="A43" s="5"/>
      <c r="B43" s="5"/>
      <c r="C43" s="5"/>
      <c r="D43" s="57"/>
      <c r="E43" s="5"/>
      <c r="F43" s="5"/>
      <c r="G43" s="5"/>
      <c r="H43" s="5"/>
      <c r="I43" s="5"/>
      <c r="J43" s="5"/>
      <c r="K43" s="5"/>
      <c r="L43" s="5"/>
      <c r="M43" s="5"/>
      <c r="N43" s="5"/>
    </row>
    <row r="44" spans="1:14" s="8" customFormat="1" x14ac:dyDescent="0.25">
      <c r="A44" s="20" t="s">
        <v>27</v>
      </c>
      <c r="B44" s="6"/>
      <c r="C44" s="6"/>
      <c r="D44" s="58"/>
      <c r="E44" s="6"/>
      <c r="F44" s="6"/>
      <c r="G44" s="6"/>
      <c r="H44" s="7"/>
      <c r="I44" s="7"/>
      <c r="J44" s="7"/>
      <c r="K44" s="7"/>
      <c r="L44" s="7"/>
    </row>
    <row r="45" spans="1:14" s="8" customFormat="1" ht="14.45" customHeight="1" x14ac:dyDescent="0.25">
      <c r="B45" s="7"/>
      <c r="C45" s="7"/>
      <c r="D45" s="205"/>
      <c r="E45" s="7"/>
      <c r="F45" s="7"/>
      <c r="G45" s="7"/>
      <c r="H45" s="15"/>
      <c r="I45" s="7"/>
      <c r="K45"/>
      <c r="L45"/>
      <c r="M45"/>
    </row>
    <row r="46" spans="1:14" s="8" customFormat="1" ht="14.45" customHeight="1" x14ac:dyDescent="0.25">
      <c r="B46" s="7"/>
      <c r="C46" s="7"/>
      <c r="D46" s="205"/>
      <c r="E46" s="7"/>
      <c r="F46" s="7"/>
      <c r="G46" s="7"/>
      <c r="H46" s="15"/>
      <c r="I46" s="7"/>
      <c r="K46"/>
      <c r="L46"/>
      <c r="M46"/>
    </row>
    <row r="47" spans="1:14" s="8" customFormat="1" ht="14.45" customHeight="1" x14ac:dyDescent="0.25">
      <c r="A47" s="276" t="s">
        <v>1177</v>
      </c>
      <c r="B47" s="276"/>
      <c r="C47" s="276"/>
      <c r="D47" s="205"/>
      <c r="E47" s="7"/>
      <c r="F47" s="7"/>
      <c r="G47" s="7"/>
      <c r="H47" s="15"/>
      <c r="I47" s="7"/>
      <c r="K47"/>
      <c r="L47"/>
      <c r="M47"/>
    </row>
    <row r="48" spans="1:14" s="8" customFormat="1" x14ac:dyDescent="0.25">
      <c r="A48" s="291" t="s">
        <v>1178</v>
      </c>
      <c r="B48" s="291"/>
      <c r="C48" s="291"/>
      <c r="D48" s="205"/>
      <c r="H48" s="7"/>
      <c r="K48"/>
      <c r="L48"/>
      <c r="M48"/>
    </row>
    <row r="49" spans="2:13" s="8" customFormat="1" x14ac:dyDescent="0.25">
      <c r="B49" s="7"/>
      <c r="C49" s="7"/>
      <c r="D49" s="205"/>
      <c r="H49" s="7"/>
      <c r="K49"/>
      <c r="L49"/>
      <c r="M49"/>
    </row>
    <row r="50" spans="2:13" s="8" customFormat="1" x14ac:dyDescent="0.25">
      <c r="D50" s="208"/>
    </row>
  </sheetData>
  <sheetProtection password="C1B6" sheet="1" objects="1" scenarios="1"/>
  <mergeCells count="22">
    <mergeCell ref="K7:N7"/>
    <mergeCell ref="G3:H3"/>
    <mergeCell ref="G4:H4"/>
    <mergeCell ref="A6:D6"/>
    <mergeCell ref="A7:E7"/>
    <mergeCell ref="F7:J7"/>
    <mergeCell ref="A48:C48"/>
    <mergeCell ref="A8:E8"/>
    <mergeCell ref="G8:H8"/>
    <mergeCell ref="I8:J8"/>
    <mergeCell ref="K8:N8"/>
    <mergeCell ref="A9:A11"/>
    <mergeCell ref="B9:B11"/>
    <mergeCell ref="C9:C11"/>
    <mergeCell ref="D9:E10"/>
    <mergeCell ref="F9:F11"/>
    <mergeCell ref="G9:N9"/>
    <mergeCell ref="G10:H10"/>
    <mergeCell ref="I10:J10"/>
    <mergeCell ref="K10:L10"/>
    <mergeCell ref="M10:N10"/>
    <mergeCell ref="A47:C47"/>
  </mergeCells>
  <pageMargins left="0.62992125984251968" right="0.23622047244094491" top="0" bottom="0" header="0.31496062992125984" footer="0.31496062992125984"/>
  <pageSetup paperSize="10000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</vt:i4>
      </vt:variant>
    </vt:vector>
  </HeadingPairs>
  <TitlesOfParts>
    <vt:vector size="21" baseType="lpstr">
      <vt:lpstr>MAYOR'S OFFICE</vt:lpstr>
      <vt:lpstr>VMO</vt:lpstr>
      <vt:lpstr>MPDC</vt:lpstr>
      <vt:lpstr>BUDGET</vt:lpstr>
      <vt:lpstr>LCR</vt:lpstr>
      <vt:lpstr>ACCOUNTING</vt:lpstr>
      <vt:lpstr>MTO</vt:lpstr>
      <vt:lpstr>ASSESSOR</vt:lpstr>
      <vt:lpstr>ENGINEERING</vt:lpstr>
      <vt:lpstr>D.A.</vt:lpstr>
      <vt:lpstr>MSWDO</vt:lpstr>
      <vt:lpstr>LDRRMO</vt:lpstr>
      <vt:lpstr>RHU</vt:lpstr>
      <vt:lpstr>MARKET</vt:lpstr>
      <vt:lpstr>HRMO</vt:lpstr>
      <vt:lpstr>OSCA</vt:lpstr>
      <vt:lpstr>DILG</vt:lpstr>
      <vt:lpstr>PNP</vt:lpstr>
      <vt:lpstr>BFP</vt:lpstr>
      <vt:lpstr>Form 4b - APP Summary</vt:lpstr>
      <vt:lpstr>'Form 4b - APP Summary'!Print_Area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DILG-ISTMS</dc:creator>
  <cp:lastModifiedBy>MTO Asingan</cp:lastModifiedBy>
  <cp:lastPrinted>2019-08-14T06:34:30Z</cp:lastPrinted>
  <dcterms:created xsi:type="dcterms:W3CDTF">2018-01-17T05:27:32Z</dcterms:created>
  <dcterms:modified xsi:type="dcterms:W3CDTF">2021-01-27T06:24:08Z</dcterms:modified>
</cp:coreProperties>
</file>