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Mayors Office" sheetId="8" r:id="rId1"/>
    <sheet name="MPDC" sheetId="1" r:id="rId2"/>
    <sheet name="MDRRMO" sheetId="2" r:id="rId3"/>
    <sheet name="Accounting" sheetId="3" r:id="rId4"/>
    <sheet name="Assessor" sheetId="4" r:id="rId5"/>
    <sheet name="Budget" sheetId="5" r:id="rId6"/>
    <sheet name="Engineering" sheetId="6" r:id="rId7"/>
    <sheet name="LCR" sheetId="7" r:id="rId8"/>
    <sheet name="MTO" sheetId="9" r:id="rId9"/>
    <sheet name="RHU " sheetId="10" r:id="rId10"/>
    <sheet name="DA" sheetId="11" r:id="rId11"/>
    <sheet name="SB" sheetId="12" r:id="rId12"/>
  </sheets>
  <definedNames>
    <definedName name="_xlnm._FilterDatabase" localSheetId="6" hidden="1">Engineering!#REF!</definedName>
    <definedName name="_xlnm.Print_Area" localSheetId="5">Budget!$A$2:$Q$47</definedName>
    <definedName name="_xlnm.Print_Area" localSheetId="0">'Mayors Office'!$A$1:$Q$116</definedName>
    <definedName name="_xlnm.Print_Area" localSheetId="2">MDRRMO!$A$2:$Q$40</definedName>
    <definedName name="_xlnm.Print_Area" localSheetId="1">MPDC!$A$2:$Q$40</definedName>
    <definedName name="_xlnm.Print_Area" localSheetId="8">MTO!$A$2:$Q$91</definedName>
    <definedName name="_xlnm.Print_Area" localSheetId="9">'RHU '!$A$2:$Q$40,'RHU '!$A$43:$Q$80,'RHU '!$A$83:$Q$121,'RHU '!$A$124:$Q$162,'RHU '!$A$165:$Q$204,'RHU '!$A$208:$Q$247,'RHU '!$A$250:$Q$289</definedName>
    <definedName name="_xlnm.Print_Titles" localSheetId="5">Budget!$9:$10</definedName>
    <definedName name="_xlnm.Print_Titles" localSheetId="6">Engineering!$1:$10</definedName>
    <definedName name="_xlnm.Print_Titles" localSheetId="7">LCR!$9:$10</definedName>
    <definedName name="_xlnm.Print_Titles" localSheetId="2">MDRRMO!$9:$10</definedName>
    <definedName name="_xlnm.Print_Titles" localSheetId="1">MPDC!$9:$10</definedName>
    <definedName name="_xlnm.Print_Titles" localSheetId="8">MTO!$9:$10</definedName>
    <definedName name="_xlnm.Print_Titles" localSheetId="9">'RHU '!$9:$10</definedName>
  </definedNames>
  <calcPr calcId="144525"/>
</workbook>
</file>

<file path=xl/calcChain.xml><?xml version="1.0" encoding="utf-8"?>
<calcChain xmlns="http://schemas.openxmlformats.org/spreadsheetml/2006/main">
  <c r="D163" i="12" l="1"/>
  <c r="D135" i="12"/>
  <c r="D102" i="12"/>
  <c r="D58" i="12"/>
  <c r="D33" i="12"/>
  <c r="D92" i="11" l="1"/>
  <c r="D30" i="11"/>
  <c r="C280" i="10" l="1"/>
  <c r="C281" i="10" s="1"/>
  <c r="C239" i="10"/>
  <c r="C238" i="10"/>
  <c r="C240" i="10" s="1"/>
  <c r="C195" i="10"/>
  <c r="C197" i="10" s="1"/>
  <c r="C152" i="10"/>
  <c r="C111" i="10"/>
  <c r="C113" i="10" s="1"/>
  <c r="C71" i="10"/>
  <c r="C73" i="10" s="1"/>
  <c r="C30" i="10"/>
  <c r="C31" i="10" s="1"/>
  <c r="V28" i="10"/>
  <c r="W28" i="10" s="1"/>
  <c r="X28" i="10" s="1"/>
  <c r="U28" i="10"/>
  <c r="S28" i="10"/>
  <c r="T28" i="10" s="1"/>
  <c r="W27" i="10"/>
  <c r="X27" i="10" s="1"/>
  <c r="V27" i="10"/>
  <c r="U27" i="10"/>
  <c r="T27" i="10"/>
  <c r="S27" i="10"/>
  <c r="V26" i="10"/>
  <c r="W26" i="10" s="1"/>
  <c r="X26" i="10" s="1"/>
  <c r="U26" i="10"/>
  <c r="S26" i="10"/>
  <c r="T26" i="10" s="1"/>
  <c r="V25" i="10"/>
  <c r="W25" i="10" s="1"/>
  <c r="X25" i="10" s="1"/>
  <c r="U25" i="10"/>
  <c r="S25" i="10"/>
  <c r="T25" i="10" s="1"/>
  <c r="W24" i="10"/>
  <c r="X24" i="10" s="1"/>
  <c r="V24" i="10"/>
  <c r="U24" i="10"/>
  <c r="T24" i="10"/>
  <c r="S24" i="10"/>
  <c r="V23" i="10"/>
  <c r="W23" i="10" s="1"/>
  <c r="X23" i="10" s="1"/>
  <c r="U23" i="10"/>
  <c r="S23" i="10"/>
  <c r="T23" i="10" s="1"/>
  <c r="V22" i="10"/>
  <c r="W22" i="10" s="1"/>
  <c r="X22" i="10" s="1"/>
  <c r="U22" i="10"/>
  <c r="S22" i="10"/>
  <c r="T22" i="10" s="1"/>
  <c r="W21" i="10"/>
  <c r="X21" i="10" s="1"/>
  <c r="V21" i="10"/>
  <c r="U21" i="10"/>
  <c r="T21" i="10"/>
  <c r="S21" i="10"/>
  <c r="V20" i="10"/>
  <c r="W20" i="10" s="1"/>
  <c r="X20" i="10" s="1"/>
  <c r="U20" i="10"/>
  <c r="S20" i="10"/>
  <c r="T20" i="10" s="1"/>
  <c r="V19" i="10"/>
  <c r="W19" i="10" s="1"/>
  <c r="X19" i="10" s="1"/>
  <c r="U19" i="10"/>
  <c r="S19" i="10"/>
  <c r="T19" i="10" s="1"/>
  <c r="W18" i="10"/>
  <c r="X18" i="10" s="1"/>
  <c r="V18" i="10"/>
  <c r="U18" i="10"/>
  <c r="T18" i="10"/>
  <c r="S18" i="10"/>
  <c r="V17" i="10"/>
  <c r="W17" i="10" s="1"/>
  <c r="X17" i="10" s="1"/>
  <c r="U17" i="10"/>
  <c r="S17" i="10"/>
  <c r="T17" i="10" s="1"/>
  <c r="V16" i="10"/>
  <c r="W16" i="10" s="1"/>
  <c r="X16" i="10" s="1"/>
  <c r="U16" i="10"/>
  <c r="S16" i="10"/>
  <c r="T16" i="10" s="1"/>
  <c r="V15" i="10"/>
  <c r="W15" i="10" s="1"/>
  <c r="X15" i="10" s="1"/>
  <c r="U15" i="10"/>
  <c r="S15" i="10"/>
  <c r="T15" i="10" s="1"/>
  <c r="V13" i="10"/>
  <c r="W13" i="10" s="1"/>
  <c r="X13" i="10" s="1"/>
  <c r="U13" i="10"/>
  <c r="S13" i="10"/>
  <c r="T13" i="10" s="1"/>
  <c r="V12" i="10"/>
  <c r="W12" i="10" s="1"/>
  <c r="X12" i="10" s="1"/>
  <c r="U12" i="10"/>
  <c r="S12" i="10"/>
  <c r="T12" i="10" s="1"/>
  <c r="V11" i="10"/>
  <c r="W11" i="10" s="1"/>
  <c r="X11" i="10" s="1"/>
  <c r="U11" i="10"/>
  <c r="S11" i="10"/>
  <c r="T11" i="10" s="1"/>
  <c r="C112" i="10" l="1"/>
  <c r="C114" i="10" s="1"/>
  <c r="C241" i="10"/>
  <c r="C153" i="10"/>
  <c r="C32" i="10"/>
  <c r="C33" i="10" s="1"/>
  <c r="C72" i="10"/>
  <c r="C74" i="10" s="1"/>
  <c r="C154" i="10"/>
  <c r="C155" i="10" s="1"/>
  <c r="C196" i="10"/>
  <c r="C198" i="10" s="1"/>
  <c r="C282" i="10"/>
  <c r="C283" i="10" s="1"/>
  <c r="D174" i="9" l="1"/>
  <c r="V144" i="9"/>
  <c r="W144" i="9" s="1"/>
  <c r="X144" i="9" s="1"/>
  <c r="U144" i="9"/>
  <c r="S144" i="9"/>
  <c r="T144" i="9" s="1"/>
  <c r="D144" i="9"/>
  <c r="W114" i="9"/>
  <c r="X114" i="9" s="1"/>
  <c r="V114" i="9"/>
  <c r="U114" i="9"/>
  <c r="T114" i="9"/>
  <c r="S114" i="9"/>
  <c r="D114" i="9"/>
  <c r="V81" i="9"/>
  <c r="W81" i="9" s="1"/>
  <c r="X81" i="9" s="1"/>
  <c r="U81" i="9"/>
  <c r="S81" i="9"/>
  <c r="T81" i="9" s="1"/>
  <c r="D81" i="9"/>
  <c r="B184" i="9" s="1"/>
  <c r="U80" i="9"/>
  <c r="S80" i="9"/>
  <c r="T80" i="9" s="1"/>
  <c r="U79" i="9"/>
  <c r="S79" i="9"/>
  <c r="T79" i="9" s="1"/>
  <c r="U78" i="9"/>
  <c r="S78" i="9"/>
  <c r="T78" i="9" s="1"/>
  <c r="U77" i="9"/>
  <c r="S77" i="9"/>
  <c r="T77" i="9" s="1"/>
  <c r="U76" i="9"/>
  <c r="S76" i="9"/>
  <c r="T76" i="9" s="1"/>
  <c r="U75" i="9"/>
  <c r="S75" i="9"/>
  <c r="T75" i="9" s="1"/>
  <c r="U74" i="9"/>
  <c r="S74" i="9"/>
  <c r="T74" i="9" s="1"/>
  <c r="U73" i="9"/>
  <c r="S73" i="9"/>
  <c r="T73" i="9" s="1"/>
  <c r="U72" i="9"/>
  <c r="S72" i="9"/>
  <c r="T72" i="9" s="1"/>
  <c r="U71" i="9"/>
  <c r="S71" i="9"/>
  <c r="T71" i="9" s="1"/>
  <c r="U70" i="9"/>
  <c r="S70" i="9"/>
  <c r="T70" i="9" s="1"/>
  <c r="U69" i="9"/>
  <c r="S69" i="9"/>
  <c r="T69" i="9" s="1"/>
  <c r="U68" i="9"/>
  <c r="S68" i="9"/>
  <c r="T68" i="9" s="1"/>
  <c r="U67" i="9"/>
  <c r="S67" i="9"/>
  <c r="T67" i="9" s="1"/>
  <c r="U66" i="9"/>
  <c r="S66" i="9"/>
  <c r="T66" i="9" s="1"/>
  <c r="U65" i="9"/>
  <c r="S65" i="9"/>
  <c r="T65" i="9" s="1"/>
  <c r="U64" i="9"/>
  <c r="S64" i="9"/>
  <c r="T64" i="9" s="1"/>
  <c r="U63" i="9"/>
  <c r="S63" i="9"/>
  <c r="T63" i="9" s="1"/>
  <c r="U62" i="9"/>
  <c r="S62" i="9"/>
  <c r="T62" i="9" s="1"/>
  <c r="U61" i="9"/>
  <c r="S61" i="9"/>
  <c r="T61" i="9" s="1"/>
  <c r="U60" i="9"/>
  <c r="S60" i="9"/>
  <c r="T60" i="9" s="1"/>
  <c r="U59" i="9"/>
  <c r="S59" i="9"/>
  <c r="T59" i="9" s="1"/>
  <c r="U58" i="9"/>
  <c r="S58" i="9"/>
  <c r="T58" i="9" s="1"/>
  <c r="U57" i="9"/>
  <c r="S57" i="9"/>
  <c r="T57" i="9" s="1"/>
  <c r="U56" i="9"/>
  <c r="S56" i="9"/>
  <c r="T56" i="9" s="1"/>
  <c r="U55" i="9"/>
  <c r="S55" i="9"/>
  <c r="T55" i="9" s="1"/>
  <c r="U54" i="9"/>
  <c r="S54" i="9"/>
  <c r="T54" i="9" s="1"/>
  <c r="U53" i="9"/>
  <c r="S53" i="9"/>
  <c r="T53" i="9" s="1"/>
  <c r="U52" i="9"/>
  <c r="S52" i="9"/>
  <c r="T52" i="9" s="1"/>
  <c r="U51" i="9"/>
  <c r="S51" i="9"/>
  <c r="T51" i="9" s="1"/>
  <c r="U50" i="9"/>
  <c r="S50" i="9"/>
  <c r="T50" i="9" s="1"/>
  <c r="U49" i="9"/>
  <c r="S49" i="9"/>
  <c r="T49" i="9" s="1"/>
  <c r="U48" i="9"/>
  <c r="S48" i="9"/>
  <c r="T48" i="9" s="1"/>
  <c r="U47" i="9"/>
  <c r="S47" i="9"/>
  <c r="T47" i="9" s="1"/>
  <c r="U46" i="9"/>
  <c r="S46" i="9"/>
  <c r="T46" i="9" s="1"/>
  <c r="U45" i="9"/>
  <c r="S45" i="9"/>
  <c r="T45" i="9" s="1"/>
  <c r="U44" i="9"/>
  <c r="S44" i="9"/>
  <c r="T44" i="9" s="1"/>
  <c r="U43" i="9"/>
  <c r="S43" i="9"/>
  <c r="T43" i="9" s="1"/>
  <c r="U42" i="9"/>
  <c r="S42" i="9"/>
  <c r="T42" i="9" s="1"/>
  <c r="U41" i="9"/>
  <c r="S41" i="9"/>
  <c r="T41" i="9" s="1"/>
  <c r="U40" i="9"/>
  <c r="S40" i="9"/>
  <c r="T40" i="9" s="1"/>
  <c r="U39" i="9"/>
  <c r="S39" i="9"/>
  <c r="T39" i="9" s="1"/>
  <c r="U38" i="9"/>
  <c r="S38" i="9"/>
  <c r="T38" i="9" s="1"/>
  <c r="U37" i="9"/>
  <c r="S37" i="9"/>
  <c r="T37" i="9" s="1"/>
  <c r="U36" i="9"/>
  <c r="S36" i="9"/>
  <c r="T36" i="9" s="1"/>
  <c r="U35" i="9"/>
  <c r="S35" i="9"/>
  <c r="T35" i="9" s="1"/>
  <c r="U34" i="9"/>
  <c r="S34" i="9"/>
  <c r="T34" i="9" s="1"/>
  <c r="U33" i="9"/>
  <c r="S33" i="9"/>
  <c r="T33" i="9" s="1"/>
  <c r="V32" i="9"/>
  <c r="W32" i="9" s="1"/>
  <c r="X32" i="9" s="1"/>
  <c r="U32" i="9"/>
  <c r="S32" i="9"/>
  <c r="T32" i="9" s="1"/>
  <c r="V31" i="9"/>
  <c r="W31" i="9" s="1"/>
  <c r="X31" i="9" s="1"/>
  <c r="U31" i="9"/>
  <c r="S31" i="9"/>
  <c r="T31" i="9" s="1"/>
  <c r="V30" i="9"/>
  <c r="W30" i="9" s="1"/>
  <c r="X30" i="9" s="1"/>
  <c r="U30" i="9"/>
  <c r="S30" i="9"/>
  <c r="T30" i="9" s="1"/>
  <c r="V29" i="9"/>
  <c r="W29" i="9" s="1"/>
  <c r="X29" i="9" s="1"/>
  <c r="U29" i="9"/>
  <c r="S29" i="9"/>
  <c r="T29" i="9" s="1"/>
  <c r="V28" i="9"/>
  <c r="W28" i="9" s="1"/>
  <c r="X28" i="9" s="1"/>
  <c r="U28" i="9"/>
  <c r="S28" i="9"/>
  <c r="T28" i="9" s="1"/>
  <c r="V27" i="9"/>
  <c r="W27" i="9" s="1"/>
  <c r="X27" i="9" s="1"/>
  <c r="U27" i="9"/>
  <c r="S27" i="9"/>
  <c r="T27" i="9" s="1"/>
  <c r="V26" i="9"/>
  <c r="W26" i="9" s="1"/>
  <c r="X26" i="9" s="1"/>
  <c r="U26" i="9"/>
  <c r="S26" i="9"/>
  <c r="T26" i="9" s="1"/>
  <c r="V25" i="9"/>
  <c r="W25" i="9" s="1"/>
  <c r="X25" i="9" s="1"/>
  <c r="U25" i="9"/>
  <c r="S25" i="9"/>
  <c r="T25" i="9" s="1"/>
  <c r="V24" i="9"/>
  <c r="W24" i="9" s="1"/>
  <c r="X24" i="9" s="1"/>
  <c r="U24" i="9"/>
  <c r="S24" i="9"/>
  <c r="T24" i="9" s="1"/>
  <c r="V23" i="9"/>
  <c r="W23" i="9" s="1"/>
  <c r="X23" i="9" s="1"/>
  <c r="U23" i="9"/>
  <c r="S23" i="9"/>
  <c r="T23" i="9" s="1"/>
  <c r="V22" i="9"/>
  <c r="W22" i="9" s="1"/>
  <c r="X22" i="9" s="1"/>
  <c r="U22" i="9"/>
  <c r="S22" i="9"/>
  <c r="T22" i="9" s="1"/>
  <c r="V21" i="9"/>
  <c r="W21" i="9" s="1"/>
  <c r="X21" i="9" s="1"/>
  <c r="U21" i="9"/>
  <c r="S21" i="9"/>
  <c r="T21" i="9" s="1"/>
  <c r="V20" i="9"/>
  <c r="W20" i="9" s="1"/>
  <c r="X20" i="9" s="1"/>
  <c r="U20" i="9"/>
  <c r="S20" i="9"/>
  <c r="T20" i="9" s="1"/>
  <c r="V19" i="9"/>
  <c r="W19" i="9" s="1"/>
  <c r="X19" i="9" s="1"/>
  <c r="U19" i="9"/>
  <c r="S19" i="9"/>
  <c r="T19" i="9" s="1"/>
  <c r="V18" i="9"/>
  <c r="W18" i="9" s="1"/>
  <c r="X18" i="9" s="1"/>
  <c r="U18" i="9"/>
  <c r="S18" i="9"/>
  <c r="T18" i="9" s="1"/>
  <c r="V17" i="9"/>
  <c r="W17" i="9" s="1"/>
  <c r="X17" i="9" s="1"/>
  <c r="U17" i="9"/>
  <c r="S17" i="9"/>
  <c r="T17" i="9" s="1"/>
  <c r="V16" i="9"/>
  <c r="W16" i="9" s="1"/>
  <c r="X16" i="9" s="1"/>
  <c r="U16" i="9"/>
  <c r="S16" i="9"/>
  <c r="T16" i="9" s="1"/>
  <c r="V15" i="9"/>
  <c r="W15" i="9" s="1"/>
  <c r="X15" i="9" s="1"/>
  <c r="U15" i="9"/>
  <c r="S15" i="9"/>
  <c r="T15" i="9" s="1"/>
  <c r="V13" i="9"/>
  <c r="W13" i="9" s="1"/>
  <c r="X13" i="9" s="1"/>
  <c r="U13" i="9"/>
  <c r="S13" i="9"/>
  <c r="T13" i="9" s="1"/>
  <c r="V12" i="9"/>
  <c r="W12" i="9" s="1"/>
  <c r="X12" i="9" s="1"/>
  <c r="U12" i="9"/>
  <c r="S12" i="9"/>
  <c r="T12" i="9" s="1"/>
  <c r="V11" i="9"/>
  <c r="W11" i="9" s="1"/>
  <c r="X11" i="9" s="1"/>
  <c r="U11" i="9"/>
  <c r="S11" i="9"/>
  <c r="T11" i="9" s="1"/>
  <c r="S106" i="8" l="1"/>
  <c r="T106" i="8" s="1"/>
  <c r="T105" i="8"/>
  <c r="S105" i="8"/>
  <c r="S104" i="8"/>
  <c r="T104" i="8" s="1"/>
  <c r="S103" i="8"/>
  <c r="T103" i="8" s="1"/>
  <c r="D103" i="8"/>
  <c r="S102" i="8"/>
  <c r="T102" i="8" s="1"/>
  <c r="D102" i="8"/>
  <c r="S101" i="8"/>
  <c r="T101" i="8" s="1"/>
  <c r="D101" i="8"/>
  <c r="S100" i="8"/>
  <c r="T100" i="8" s="1"/>
  <c r="D100" i="8"/>
  <c r="S99" i="8"/>
  <c r="T99" i="8" s="1"/>
  <c r="D99" i="8"/>
  <c r="S98" i="8"/>
  <c r="T98" i="8" s="1"/>
  <c r="D98" i="8"/>
  <c r="S97" i="8"/>
  <c r="T97" i="8" s="1"/>
  <c r="D97" i="8"/>
  <c r="S96" i="8"/>
  <c r="T96" i="8" s="1"/>
  <c r="D96" i="8"/>
  <c r="S95" i="8"/>
  <c r="T95" i="8" s="1"/>
  <c r="D95" i="8"/>
  <c r="S94" i="8"/>
  <c r="T94" i="8" s="1"/>
  <c r="D94" i="8"/>
  <c r="S93" i="8"/>
  <c r="T93" i="8" s="1"/>
  <c r="D93" i="8"/>
  <c r="S92" i="8"/>
  <c r="T92" i="8" s="1"/>
  <c r="D92" i="8"/>
  <c r="S91" i="8"/>
  <c r="T91" i="8" s="1"/>
  <c r="D91" i="8"/>
  <c r="S90" i="8"/>
  <c r="T90" i="8" s="1"/>
  <c r="D90" i="8"/>
  <c r="S89" i="8"/>
  <c r="T89" i="8" s="1"/>
  <c r="D89" i="8"/>
  <c r="S88" i="8"/>
  <c r="T88" i="8" s="1"/>
  <c r="D88" i="8"/>
  <c r="S87" i="8"/>
  <c r="T87" i="8" s="1"/>
  <c r="D87" i="8"/>
  <c r="S86" i="8"/>
  <c r="T86" i="8" s="1"/>
  <c r="D86" i="8"/>
  <c r="S85" i="8"/>
  <c r="T85" i="8" s="1"/>
  <c r="D85" i="8"/>
  <c r="S84" i="8"/>
  <c r="T84" i="8" s="1"/>
  <c r="D84" i="8"/>
  <c r="S83" i="8"/>
  <c r="T83" i="8" s="1"/>
  <c r="D83" i="8"/>
  <c r="S82" i="8"/>
  <c r="T82" i="8" s="1"/>
  <c r="D82" i="8"/>
  <c r="S81" i="8"/>
  <c r="T81" i="8" s="1"/>
  <c r="D81" i="8"/>
  <c r="S80" i="8"/>
  <c r="T80" i="8" s="1"/>
  <c r="D80" i="8"/>
  <c r="S79" i="8"/>
  <c r="T79" i="8" s="1"/>
  <c r="D79" i="8"/>
  <c r="S78" i="8"/>
  <c r="T78" i="8" s="1"/>
  <c r="D78" i="8"/>
  <c r="S77" i="8"/>
  <c r="T77" i="8" s="1"/>
  <c r="D77" i="8"/>
  <c r="S76" i="8"/>
  <c r="T76" i="8" s="1"/>
  <c r="D76" i="8"/>
  <c r="S75" i="8"/>
  <c r="T75" i="8" s="1"/>
  <c r="D75" i="8"/>
  <c r="S74" i="8"/>
  <c r="T74" i="8" s="1"/>
  <c r="D74" i="8"/>
  <c r="S73" i="8"/>
  <c r="T73" i="8" s="1"/>
  <c r="D73" i="8"/>
  <c r="S72" i="8"/>
  <c r="T72" i="8" s="1"/>
  <c r="D72" i="8"/>
  <c r="S71" i="8"/>
  <c r="T71" i="8" s="1"/>
  <c r="D71" i="8"/>
  <c r="S70" i="8"/>
  <c r="T70" i="8" s="1"/>
  <c r="D70" i="8"/>
  <c r="S69" i="8"/>
  <c r="T69" i="8" s="1"/>
  <c r="D69" i="8"/>
  <c r="S68" i="8"/>
  <c r="T68" i="8" s="1"/>
  <c r="T67" i="8"/>
  <c r="S67" i="8"/>
  <c r="D67" i="8"/>
  <c r="T66" i="8"/>
  <c r="S66" i="8"/>
  <c r="D66" i="8"/>
  <c r="T65" i="8"/>
  <c r="S65" i="8"/>
  <c r="S64" i="8"/>
  <c r="T64" i="8" s="1"/>
  <c r="S63" i="8"/>
  <c r="T63" i="8" s="1"/>
  <c r="T62" i="8"/>
  <c r="S62" i="8"/>
  <c r="S61" i="8"/>
  <c r="T61" i="8" s="1"/>
  <c r="S60" i="8"/>
  <c r="T60" i="8" s="1"/>
  <c r="D60" i="8"/>
  <c r="S59" i="8"/>
  <c r="T59" i="8" s="1"/>
  <c r="D59" i="8"/>
  <c r="S58" i="8"/>
  <c r="T58" i="8" s="1"/>
  <c r="D58" i="8"/>
  <c r="S57" i="8"/>
  <c r="T57" i="8" s="1"/>
  <c r="D57" i="8"/>
  <c r="S56" i="8"/>
  <c r="T56" i="8" s="1"/>
  <c r="D56" i="8"/>
  <c r="S55" i="8"/>
  <c r="T55" i="8" s="1"/>
  <c r="D55" i="8"/>
  <c r="S54" i="8"/>
  <c r="T54" i="8" s="1"/>
  <c r="D54" i="8"/>
  <c r="S53" i="8"/>
  <c r="T53" i="8" s="1"/>
  <c r="D53" i="8"/>
  <c r="S52" i="8"/>
  <c r="T52" i="8" s="1"/>
  <c r="D52" i="8"/>
  <c r="S51" i="8"/>
  <c r="T51" i="8" s="1"/>
  <c r="D51" i="8"/>
  <c r="S50" i="8"/>
  <c r="T50" i="8" s="1"/>
  <c r="D50" i="8"/>
  <c r="S49" i="8"/>
  <c r="T49" i="8" s="1"/>
  <c r="D49" i="8"/>
  <c r="S48" i="8"/>
  <c r="T48" i="8" s="1"/>
  <c r="D48" i="8"/>
  <c r="S47" i="8"/>
  <c r="T47" i="8" s="1"/>
  <c r="D47" i="8"/>
  <c r="S46" i="8"/>
  <c r="T46" i="8" s="1"/>
  <c r="D46" i="8"/>
  <c r="S45" i="8"/>
  <c r="T45" i="8" s="1"/>
  <c r="D45" i="8"/>
  <c r="S44" i="8"/>
  <c r="T44" i="8" s="1"/>
  <c r="D44" i="8"/>
  <c r="S43" i="8"/>
  <c r="T43" i="8" s="1"/>
  <c r="D43" i="8"/>
  <c r="S42" i="8"/>
  <c r="T42" i="8" s="1"/>
  <c r="D42" i="8"/>
  <c r="S41" i="8"/>
  <c r="T41" i="8" s="1"/>
  <c r="D41" i="8"/>
  <c r="S40" i="8"/>
  <c r="T40" i="8" s="1"/>
  <c r="D40" i="8"/>
  <c r="D39" i="8"/>
  <c r="S38" i="8"/>
  <c r="T38" i="8" s="1"/>
  <c r="D38" i="8"/>
  <c r="S37" i="8"/>
  <c r="T37" i="8" s="1"/>
  <c r="D37" i="8"/>
  <c r="S36" i="8"/>
  <c r="T36" i="8" s="1"/>
  <c r="D36" i="8"/>
  <c r="S35" i="8"/>
  <c r="T35" i="8" s="1"/>
  <c r="D35" i="8"/>
  <c r="S34" i="8"/>
  <c r="T34" i="8" s="1"/>
  <c r="D34" i="8"/>
  <c r="S33" i="8"/>
  <c r="T33" i="8" s="1"/>
  <c r="D33" i="8"/>
  <c r="S32" i="8"/>
  <c r="T32" i="8" s="1"/>
  <c r="D32" i="8"/>
  <c r="S31" i="8"/>
  <c r="T31" i="8" s="1"/>
  <c r="D31" i="8"/>
  <c r="S30" i="8"/>
  <c r="T30" i="8" s="1"/>
  <c r="D30" i="8"/>
  <c r="S29" i="8"/>
  <c r="T29" i="8" s="1"/>
  <c r="D29" i="8"/>
  <c r="S28" i="8"/>
  <c r="T28" i="8" s="1"/>
  <c r="D28" i="8"/>
  <c r="S27" i="8"/>
  <c r="T27" i="8" s="1"/>
  <c r="D27" i="8"/>
  <c r="S26" i="8"/>
  <c r="T26" i="8" s="1"/>
  <c r="D26" i="8"/>
  <c r="S25" i="8"/>
  <c r="T25" i="8" s="1"/>
  <c r="D25" i="8"/>
  <c r="S24" i="8"/>
  <c r="T24" i="8" s="1"/>
  <c r="S23" i="8"/>
  <c r="T23" i="8" s="1"/>
  <c r="D23" i="8"/>
  <c r="S22" i="8"/>
  <c r="T22" i="8" s="1"/>
  <c r="D22" i="8"/>
  <c r="S21" i="8"/>
  <c r="T21" i="8" s="1"/>
  <c r="D21" i="8"/>
  <c r="S20" i="8"/>
  <c r="T20" i="8" s="1"/>
  <c r="D20" i="8"/>
  <c r="S19" i="8"/>
  <c r="T19" i="8" s="1"/>
  <c r="D19" i="8"/>
  <c r="S18" i="8"/>
  <c r="T18" i="8" s="1"/>
  <c r="D18" i="8"/>
  <c r="S17" i="8"/>
  <c r="T17" i="8" s="1"/>
  <c r="D17" i="8"/>
  <c r="S16" i="8"/>
  <c r="T16" i="8" s="1"/>
  <c r="D16" i="8"/>
  <c r="S15" i="8"/>
  <c r="T15" i="8" s="1"/>
  <c r="D15" i="8"/>
  <c r="S14" i="8"/>
  <c r="T14" i="8" s="1"/>
  <c r="D14" i="8"/>
  <c r="S13" i="8"/>
  <c r="T13" i="8" s="1"/>
  <c r="D13" i="8"/>
  <c r="S12" i="8"/>
  <c r="T12" i="8" s="1"/>
  <c r="D12" i="8"/>
  <c r="S11" i="8"/>
  <c r="T11" i="8" s="1"/>
  <c r="D11" i="8"/>
  <c r="S10" i="8"/>
  <c r="T10" i="8" s="1"/>
  <c r="D10" i="8"/>
  <c r="S9" i="8"/>
  <c r="T9" i="8" s="1"/>
  <c r="D9" i="8"/>
  <c r="S8" i="8"/>
  <c r="T8" i="8" s="1"/>
  <c r="D8" i="8"/>
  <c r="S116" i="8" l="1"/>
  <c r="D109" i="8"/>
  <c r="C148" i="7" l="1"/>
  <c r="C147" i="7"/>
  <c r="C149" i="7" s="1"/>
  <c r="C110" i="7"/>
  <c r="C109" i="7"/>
  <c r="C111" i="7" s="1"/>
  <c r="C32" i="7"/>
  <c r="C31" i="7"/>
  <c r="C33" i="7" s="1"/>
  <c r="V28" i="7"/>
  <c r="W28" i="7" s="1"/>
  <c r="X28" i="7" s="1"/>
  <c r="U28" i="7"/>
  <c r="S28" i="7"/>
  <c r="T28" i="7" s="1"/>
  <c r="V27" i="7"/>
  <c r="W27" i="7" s="1"/>
  <c r="X27" i="7" s="1"/>
  <c r="U27" i="7"/>
  <c r="S27" i="7"/>
  <c r="T27" i="7" s="1"/>
  <c r="V26" i="7"/>
  <c r="W26" i="7" s="1"/>
  <c r="X26" i="7" s="1"/>
  <c r="U26" i="7"/>
  <c r="S26" i="7"/>
  <c r="T26" i="7" s="1"/>
  <c r="V25" i="7"/>
  <c r="W25" i="7" s="1"/>
  <c r="X25" i="7" s="1"/>
  <c r="U25" i="7"/>
  <c r="S25" i="7"/>
  <c r="T25" i="7" s="1"/>
  <c r="V24" i="7"/>
  <c r="W24" i="7" s="1"/>
  <c r="X24" i="7" s="1"/>
  <c r="U24" i="7"/>
  <c r="S24" i="7"/>
  <c r="T24" i="7" s="1"/>
  <c r="V23" i="7"/>
  <c r="W23" i="7" s="1"/>
  <c r="X23" i="7" s="1"/>
  <c r="U23" i="7"/>
  <c r="S23" i="7"/>
  <c r="T23" i="7" s="1"/>
  <c r="V22" i="7"/>
  <c r="W22" i="7" s="1"/>
  <c r="X22" i="7" s="1"/>
  <c r="U22" i="7"/>
  <c r="S22" i="7"/>
  <c r="T22" i="7" s="1"/>
  <c r="V21" i="7"/>
  <c r="W21" i="7" s="1"/>
  <c r="X21" i="7" s="1"/>
  <c r="U21" i="7"/>
  <c r="S21" i="7"/>
  <c r="T21" i="7" s="1"/>
  <c r="V20" i="7"/>
  <c r="W20" i="7" s="1"/>
  <c r="X20" i="7" s="1"/>
  <c r="U20" i="7"/>
  <c r="S20" i="7"/>
  <c r="T20" i="7" s="1"/>
  <c r="V19" i="7"/>
  <c r="W19" i="7" s="1"/>
  <c r="X19" i="7" s="1"/>
  <c r="U19" i="7"/>
  <c r="S19" i="7"/>
  <c r="T19" i="7" s="1"/>
  <c r="V18" i="7"/>
  <c r="W18" i="7" s="1"/>
  <c r="X18" i="7" s="1"/>
  <c r="U18" i="7"/>
  <c r="S18" i="7"/>
  <c r="T18" i="7" s="1"/>
  <c r="V17" i="7"/>
  <c r="W17" i="7" s="1"/>
  <c r="X17" i="7" s="1"/>
  <c r="U17" i="7"/>
  <c r="S17" i="7"/>
  <c r="T17" i="7" s="1"/>
  <c r="V16" i="7"/>
  <c r="W16" i="7" s="1"/>
  <c r="X16" i="7" s="1"/>
  <c r="U16" i="7"/>
  <c r="S16" i="7"/>
  <c r="T16" i="7" s="1"/>
  <c r="V15" i="7"/>
  <c r="W15" i="7" s="1"/>
  <c r="X15" i="7" s="1"/>
  <c r="U15" i="7"/>
  <c r="S15" i="7"/>
  <c r="T15" i="7" s="1"/>
  <c r="V13" i="7"/>
  <c r="W13" i="7" s="1"/>
  <c r="X13" i="7" s="1"/>
  <c r="U13" i="7"/>
  <c r="S13" i="7"/>
  <c r="T13" i="7" s="1"/>
  <c r="V12" i="7"/>
  <c r="W12" i="7" s="1"/>
  <c r="X12" i="7" s="1"/>
  <c r="U12" i="7"/>
  <c r="S12" i="7"/>
  <c r="T12" i="7" s="1"/>
  <c r="V11" i="7"/>
  <c r="W11" i="7" s="1"/>
  <c r="X11" i="7" s="1"/>
  <c r="U11" i="7"/>
  <c r="S11" i="7"/>
  <c r="T11" i="7" s="1"/>
  <c r="J172" i="6" l="1"/>
  <c r="J171" i="6"/>
  <c r="J170" i="6"/>
  <c r="J169" i="6"/>
  <c r="J168" i="6"/>
  <c r="J167" i="6"/>
  <c r="J166" i="6"/>
  <c r="J165" i="6"/>
  <c r="J164" i="6"/>
  <c r="J163" i="6"/>
  <c r="J162" i="6"/>
  <c r="J161" i="6"/>
  <c r="J160" i="6"/>
  <c r="J159" i="6"/>
  <c r="J158" i="6"/>
  <c r="J157" i="6"/>
  <c r="J156" i="6"/>
  <c r="J155" i="6"/>
  <c r="J154" i="6"/>
  <c r="J153" i="6"/>
  <c r="J152" i="6"/>
  <c r="I175" i="6" s="1"/>
  <c r="I127" i="6"/>
  <c r="AA91" i="6"/>
  <c r="AT88" i="6"/>
  <c r="AN88" i="6"/>
  <c r="Y88" i="6"/>
  <c r="AT87" i="6"/>
  <c r="AN87" i="6"/>
  <c r="Y87" i="6"/>
  <c r="AT86" i="6"/>
  <c r="AT90" i="6" s="1"/>
  <c r="AN86" i="6"/>
  <c r="AN89" i="6" s="1"/>
  <c r="Y86" i="6"/>
  <c r="Y90" i="6" s="1"/>
  <c r="AT48" i="6"/>
  <c r="AN48" i="6"/>
  <c r="Y48" i="6"/>
  <c r="J48" i="6"/>
  <c r="AT47" i="6"/>
  <c r="AN47" i="6"/>
  <c r="Y47" i="6"/>
  <c r="J47" i="6"/>
  <c r="J46" i="6"/>
  <c r="J45" i="6"/>
  <c r="J44" i="6"/>
  <c r="J43" i="6"/>
  <c r="J42" i="6"/>
  <c r="AT41" i="6"/>
  <c r="AN41" i="6"/>
  <c r="Y41" i="6"/>
  <c r="J41" i="6"/>
  <c r="AT40" i="6"/>
  <c r="AN40" i="6"/>
  <c r="Y40" i="6"/>
  <c r="J40" i="6"/>
  <c r="AT39" i="6"/>
  <c r="AN39" i="6"/>
  <c r="Y39" i="6"/>
  <c r="J39" i="6"/>
  <c r="AT38" i="6"/>
  <c r="AN38" i="6"/>
  <c r="Y38" i="6"/>
  <c r="J38" i="6"/>
  <c r="AT37" i="6"/>
  <c r="AN37" i="6"/>
  <c r="Y37" i="6"/>
  <c r="J37" i="6"/>
  <c r="AT36" i="6"/>
  <c r="AN36" i="6"/>
  <c r="Y36" i="6"/>
  <c r="J36" i="6"/>
  <c r="AT35" i="6"/>
  <c r="AN35" i="6"/>
  <c r="Y35" i="6"/>
  <c r="J35" i="6"/>
  <c r="AT34" i="6"/>
  <c r="AN34" i="6"/>
  <c r="Y34" i="6"/>
  <c r="J34" i="6"/>
  <c r="AT33" i="6"/>
  <c r="AN33" i="6"/>
  <c r="Y33" i="6"/>
  <c r="J33" i="6"/>
  <c r="AT32" i="6"/>
  <c r="AN32" i="6"/>
  <c r="Y32" i="6"/>
  <c r="J32" i="6"/>
  <c r="AT31" i="6"/>
  <c r="AN31" i="6"/>
  <c r="Y31" i="6"/>
  <c r="J31" i="6"/>
  <c r="AT30" i="6"/>
  <c r="AN30" i="6"/>
  <c r="Y30" i="6"/>
  <c r="J30" i="6"/>
  <c r="AT29" i="6"/>
  <c r="AN29" i="6"/>
  <c r="Y29" i="6"/>
  <c r="J29" i="6"/>
  <c r="AT28" i="6"/>
  <c r="AN28" i="6"/>
  <c r="Y28" i="6"/>
  <c r="J28" i="6"/>
  <c r="AT27" i="6"/>
  <c r="AN27" i="6"/>
  <c r="Y27" i="6"/>
  <c r="J27" i="6"/>
  <c r="AT26" i="6"/>
  <c r="AN26" i="6"/>
  <c r="Y26" i="6"/>
  <c r="J26" i="6"/>
  <c r="AT25" i="6"/>
  <c r="AN25" i="6"/>
  <c r="Y25" i="6"/>
  <c r="J25" i="6"/>
  <c r="AT24" i="6"/>
  <c r="AN24" i="6"/>
  <c r="Y24" i="6"/>
  <c r="J24" i="6"/>
  <c r="AT23" i="6"/>
  <c r="AN23" i="6"/>
  <c r="Y23" i="6"/>
  <c r="J23" i="6"/>
  <c r="AT22" i="6"/>
  <c r="AN22" i="6"/>
  <c r="Y22" i="6"/>
  <c r="J22" i="6"/>
  <c r="AT21" i="6"/>
  <c r="AN21" i="6"/>
  <c r="Y21" i="6"/>
  <c r="J21" i="6"/>
  <c r="AT20" i="6"/>
  <c r="AN20" i="6"/>
  <c r="Y20" i="6"/>
  <c r="J20" i="6"/>
  <c r="J19" i="6"/>
  <c r="AT18" i="6"/>
  <c r="AN18" i="6"/>
  <c r="Y18" i="6"/>
  <c r="J18" i="6"/>
  <c r="AT17" i="6"/>
  <c r="AN17" i="6"/>
  <c r="Y17" i="6"/>
  <c r="J17" i="6"/>
  <c r="AT16" i="6"/>
  <c r="AN16" i="6"/>
  <c r="Y16" i="6"/>
  <c r="J16" i="6"/>
  <c r="AT15" i="6"/>
  <c r="AN15" i="6"/>
  <c r="Y15" i="6"/>
  <c r="J15" i="6"/>
  <c r="AT14" i="6"/>
  <c r="AN14" i="6"/>
  <c r="Y14" i="6"/>
  <c r="J14" i="6"/>
  <c r="AT13" i="6"/>
  <c r="AN13" i="6"/>
  <c r="Y13" i="6"/>
  <c r="J13" i="6"/>
  <c r="AT12" i="6"/>
  <c r="AN12" i="6"/>
  <c r="Y12" i="6"/>
  <c r="J12" i="6"/>
  <c r="AT11" i="6"/>
  <c r="AN11" i="6"/>
  <c r="AN49" i="6" s="1"/>
  <c r="Y11" i="6"/>
  <c r="Y50" i="6" s="1"/>
  <c r="J11" i="6"/>
  <c r="C246" i="5"/>
  <c r="C245" i="5"/>
  <c r="C207" i="5"/>
  <c r="C205" i="5"/>
  <c r="C206" i="5" s="1"/>
  <c r="D169" i="5"/>
  <c r="C167" i="5"/>
  <c r="C166" i="5"/>
  <c r="C165" i="5"/>
  <c r="C168" i="5" s="1"/>
  <c r="S114" i="5"/>
  <c r="D114" i="5"/>
  <c r="S113" i="5"/>
  <c r="D113" i="5"/>
  <c r="S112" i="5"/>
  <c r="D112" i="5"/>
  <c r="S111" i="5"/>
  <c r="D111" i="5"/>
  <c r="S110" i="5"/>
  <c r="D110" i="5"/>
  <c r="S109" i="5"/>
  <c r="D109" i="5"/>
  <c r="S108" i="5"/>
  <c r="D108" i="5"/>
  <c r="S107" i="5"/>
  <c r="D107" i="5"/>
  <c r="S106" i="5"/>
  <c r="D106" i="5"/>
  <c r="D128" i="5" s="1"/>
  <c r="S79" i="5"/>
  <c r="S78" i="5"/>
  <c r="D78" i="5"/>
  <c r="S77" i="5"/>
  <c r="D77" i="5"/>
  <c r="S76" i="5"/>
  <c r="D76" i="5"/>
  <c r="S75" i="5"/>
  <c r="S74" i="5"/>
  <c r="D74" i="5"/>
  <c r="S73" i="5"/>
  <c r="D73" i="5"/>
  <c r="S72" i="5"/>
  <c r="D72" i="5"/>
  <c r="S71" i="5"/>
  <c r="D71" i="5"/>
  <c r="S70" i="5"/>
  <c r="D70" i="5"/>
  <c r="S69" i="5"/>
  <c r="D69" i="5"/>
  <c r="S68" i="5"/>
  <c r="D68" i="5"/>
  <c r="S67" i="5"/>
  <c r="D67" i="5"/>
  <c r="S66" i="5"/>
  <c r="D66" i="5"/>
  <c r="S65" i="5"/>
  <c r="D65" i="5"/>
  <c r="S64" i="5"/>
  <c r="D64" i="5"/>
  <c r="S63" i="5"/>
  <c r="D63" i="5"/>
  <c r="S62" i="5"/>
  <c r="D62" i="5"/>
  <c r="S61" i="5"/>
  <c r="D61" i="5"/>
  <c r="S60" i="5"/>
  <c r="D60" i="5"/>
  <c r="C84" i="5" s="1"/>
  <c r="S59" i="5"/>
  <c r="S58" i="5"/>
  <c r="D58" i="5"/>
  <c r="W35" i="5"/>
  <c r="V35" i="5"/>
  <c r="X35" i="5" s="1"/>
  <c r="Y35" i="5" s="1"/>
  <c r="U35" i="5"/>
  <c r="T35" i="5"/>
  <c r="W34" i="5"/>
  <c r="V34" i="5"/>
  <c r="X34" i="5" s="1"/>
  <c r="Y34" i="5" s="1"/>
  <c r="U34" i="5"/>
  <c r="T34" i="5"/>
  <c r="W33" i="5"/>
  <c r="V33" i="5"/>
  <c r="X33" i="5" s="1"/>
  <c r="Y33" i="5" s="1"/>
  <c r="U33" i="5"/>
  <c r="T33" i="5"/>
  <c r="W32" i="5"/>
  <c r="V32" i="5"/>
  <c r="X32" i="5" s="1"/>
  <c r="Y32" i="5" s="1"/>
  <c r="U32" i="5"/>
  <c r="T32" i="5"/>
  <c r="W31" i="5"/>
  <c r="V31" i="5"/>
  <c r="X31" i="5" s="1"/>
  <c r="Y31" i="5" s="1"/>
  <c r="U31" i="5"/>
  <c r="T31" i="5"/>
  <c r="W30" i="5"/>
  <c r="V30" i="5"/>
  <c r="X30" i="5" s="1"/>
  <c r="Y30" i="5" s="1"/>
  <c r="U30" i="5"/>
  <c r="T30" i="5"/>
  <c r="W29" i="5"/>
  <c r="V29" i="5"/>
  <c r="X29" i="5" s="1"/>
  <c r="Y29" i="5" s="1"/>
  <c r="U29" i="5"/>
  <c r="T29" i="5"/>
  <c r="W28" i="5"/>
  <c r="V28" i="5"/>
  <c r="X28" i="5" s="1"/>
  <c r="Y28" i="5" s="1"/>
  <c r="U28" i="5"/>
  <c r="T28" i="5"/>
  <c r="W27" i="5"/>
  <c r="V27" i="5"/>
  <c r="X27" i="5" s="1"/>
  <c r="Y27" i="5" s="1"/>
  <c r="U27" i="5"/>
  <c r="T27" i="5"/>
  <c r="S27" i="5"/>
  <c r="D27" i="5"/>
  <c r="W26" i="5"/>
  <c r="X26" i="5" s="1"/>
  <c r="Y26" i="5" s="1"/>
  <c r="V26" i="5"/>
  <c r="T26" i="5"/>
  <c r="U26" i="5" s="1"/>
  <c r="S26" i="5"/>
  <c r="D26" i="5"/>
  <c r="V25" i="5"/>
  <c r="T25" i="5"/>
  <c r="U25" i="5" s="1"/>
  <c r="S25" i="5"/>
  <c r="D25" i="5"/>
  <c r="X24" i="5"/>
  <c r="Y24" i="5" s="1"/>
  <c r="W24" i="5"/>
  <c r="V24" i="5"/>
  <c r="U24" i="5"/>
  <c r="T24" i="5"/>
  <c r="S24" i="5"/>
  <c r="D24" i="5"/>
  <c r="W23" i="5"/>
  <c r="X23" i="5" s="1"/>
  <c r="Y23" i="5" s="1"/>
  <c r="V23" i="5"/>
  <c r="T23" i="5"/>
  <c r="U23" i="5" s="1"/>
  <c r="S23" i="5"/>
  <c r="D23" i="5"/>
  <c r="V22" i="5"/>
  <c r="S22" i="5"/>
  <c r="D22" i="5"/>
  <c r="W21" i="5"/>
  <c r="X21" i="5" s="1"/>
  <c r="Y21" i="5" s="1"/>
  <c r="V21" i="5"/>
  <c r="T21" i="5"/>
  <c r="U21" i="5" s="1"/>
  <c r="S21" i="5"/>
  <c r="D21" i="5"/>
  <c r="X20" i="5"/>
  <c r="Y20" i="5" s="1"/>
  <c r="W20" i="5"/>
  <c r="V20" i="5"/>
  <c r="U20" i="5"/>
  <c r="T20" i="5"/>
  <c r="S20" i="5"/>
  <c r="D20" i="5"/>
  <c r="S19" i="5"/>
  <c r="D19" i="5"/>
  <c r="S18" i="5"/>
  <c r="D18" i="5"/>
  <c r="S17" i="5"/>
  <c r="S16" i="5"/>
  <c r="D16" i="5"/>
  <c r="S15" i="5"/>
  <c r="D15" i="5"/>
  <c r="S14" i="5"/>
  <c r="D14" i="5"/>
  <c r="W13" i="5"/>
  <c r="X13" i="5" s="1"/>
  <c r="Y13" i="5" s="1"/>
  <c r="V13" i="5"/>
  <c r="T13" i="5"/>
  <c r="U13" i="5" s="1"/>
  <c r="S13" i="5"/>
  <c r="D13" i="5"/>
  <c r="X12" i="5"/>
  <c r="Y12" i="5" s="1"/>
  <c r="W12" i="5"/>
  <c r="V12" i="5"/>
  <c r="U12" i="5"/>
  <c r="T12" i="5"/>
  <c r="S12" i="5"/>
  <c r="D12" i="5"/>
  <c r="W11" i="5"/>
  <c r="X11" i="5" s="1"/>
  <c r="Y11" i="5" s="1"/>
  <c r="V11" i="5"/>
  <c r="T11" i="5"/>
  <c r="U11" i="5" s="1"/>
  <c r="S11" i="5"/>
  <c r="D11" i="5"/>
  <c r="C37" i="5" s="1"/>
  <c r="J49" i="6" l="1"/>
  <c r="AT50" i="6"/>
  <c r="C39" i="5"/>
  <c r="C38" i="5"/>
  <c r="C40" i="5" s="1"/>
  <c r="C87" i="5"/>
  <c r="C86" i="5"/>
  <c r="C85" i="5"/>
  <c r="C124" i="5"/>
  <c r="C208" i="5"/>
  <c r="C247" i="5"/>
  <c r="C248" i="5" s="1"/>
  <c r="C126" i="5" l="1"/>
  <c r="C125" i="5"/>
  <c r="C127" i="5" s="1"/>
  <c r="J65" i="4" l="1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14" i="4"/>
  <c r="J13" i="4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85" i="3" s="1"/>
  <c r="I144" i="3"/>
  <c r="I143" i="3"/>
  <c r="G143" i="3"/>
  <c r="I142" i="3"/>
  <c r="G142" i="3"/>
  <c r="I141" i="3"/>
  <c r="G141" i="3"/>
  <c r="I140" i="3"/>
  <c r="G140" i="3"/>
  <c r="I139" i="3"/>
  <c r="G139" i="3"/>
  <c r="I138" i="3"/>
  <c r="G138" i="3"/>
  <c r="I137" i="3"/>
  <c r="G137" i="3"/>
  <c r="I136" i="3"/>
  <c r="G136" i="3"/>
  <c r="I135" i="3"/>
  <c r="G135" i="3"/>
  <c r="O134" i="3"/>
  <c r="G134" i="3"/>
  <c r="O133" i="3"/>
  <c r="G133" i="3"/>
  <c r="O132" i="3"/>
  <c r="G132" i="3"/>
  <c r="O131" i="3"/>
  <c r="G131" i="3"/>
  <c r="O130" i="3"/>
  <c r="G130" i="3"/>
  <c r="O129" i="3"/>
  <c r="G129" i="3"/>
  <c r="O128" i="3"/>
  <c r="G128" i="3"/>
  <c r="O106" i="3"/>
  <c r="G106" i="3"/>
  <c r="O105" i="3"/>
  <c r="G105" i="3"/>
  <c r="O104" i="3"/>
  <c r="G104" i="3"/>
  <c r="O103" i="3"/>
  <c r="G103" i="3"/>
  <c r="O102" i="3"/>
  <c r="G102" i="3"/>
  <c r="O101" i="3"/>
  <c r="G101" i="3"/>
  <c r="O100" i="3"/>
  <c r="G100" i="3"/>
  <c r="O99" i="3"/>
  <c r="G99" i="3"/>
  <c r="O98" i="3"/>
  <c r="G98" i="3"/>
  <c r="O97" i="3"/>
  <c r="G97" i="3"/>
  <c r="O96" i="3"/>
  <c r="G96" i="3"/>
  <c r="O95" i="3"/>
  <c r="G95" i="3"/>
  <c r="O94" i="3"/>
  <c r="G94" i="3"/>
  <c r="O93" i="3"/>
  <c r="G93" i="3"/>
  <c r="O92" i="3"/>
  <c r="G92" i="3"/>
  <c r="O91" i="3"/>
  <c r="G91" i="3"/>
  <c r="O90" i="3"/>
  <c r="G90" i="3"/>
  <c r="O89" i="3"/>
  <c r="G89" i="3"/>
  <c r="O67" i="3"/>
  <c r="G67" i="3"/>
  <c r="O66" i="3"/>
  <c r="G66" i="3"/>
  <c r="O65" i="3"/>
  <c r="G65" i="3"/>
  <c r="O64" i="3"/>
  <c r="G64" i="3"/>
  <c r="O63" i="3"/>
  <c r="G63" i="3"/>
  <c r="O62" i="3"/>
  <c r="G62" i="3"/>
  <c r="O61" i="3"/>
  <c r="G61" i="3"/>
  <c r="O60" i="3"/>
  <c r="G60" i="3"/>
  <c r="O59" i="3"/>
  <c r="G59" i="3"/>
  <c r="O58" i="3"/>
  <c r="G58" i="3"/>
  <c r="O57" i="3"/>
  <c r="G57" i="3"/>
  <c r="O56" i="3"/>
  <c r="G56" i="3"/>
  <c r="O55" i="3"/>
  <c r="G55" i="3"/>
  <c r="O54" i="3"/>
  <c r="G54" i="3"/>
  <c r="O53" i="3"/>
  <c r="G53" i="3"/>
  <c r="O52" i="3"/>
  <c r="G52" i="3"/>
  <c r="O51" i="3"/>
  <c r="G51" i="3"/>
  <c r="O50" i="3"/>
  <c r="G50" i="3"/>
  <c r="O49" i="3"/>
  <c r="G49" i="3"/>
  <c r="G68" i="3" s="1"/>
  <c r="G88" i="3" s="1"/>
  <c r="G107" i="3" s="1"/>
  <c r="G127" i="3" s="1"/>
  <c r="G148" i="3" s="1"/>
  <c r="O149" i="3" s="1"/>
  <c r="M28" i="3"/>
  <c r="E28" i="3"/>
  <c r="M27" i="3"/>
  <c r="E27" i="3"/>
  <c r="M26" i="3"/>
  <c r="E26" i="3"/>
  <c r="M25" i="3"/>
  <c r="E25" i="3"/>
  <c r="M24" i="3"/>
  <c r="E24" i="3"/>
  <c r="M23" i="3"/>
  <c r="E23" i="3"/>
  <c r="M22" i="3"/>
  <c r="E22" i="3"/>
  <c r="M21" i="3"/>
  <c r="E21" i="3"/>
  <c r="M20" i="3"/>
  <c r="E20" i="3"/>
  <c r="M19" i="3"/>
  <c r="E19" i="3"/>
  <c r="M18" i="3"/>
  <c r="E18" i="3"/>
  <c r="M17" i="3"/>
  <c r="E17" i="3"/>
  <c r="M16" i="3"/>
  <c r="E16" i="3"/>
  <c r="M15" i="3"/>
  <c r="E15" i="3"/>
  <c r="G14" i="3"/>
  <c r="M14" i="3" s="1"/>
  <c r="E14" i="3"/>
  <c r="G13" i="3"/>
  <c r="M13" i="3" s="1"/>
  <c r="E13" i="3"/>
  <c r="G12" i="3"/>
  <c r="M12" i="3" s="1"/>
  <c r="E12" i="3"/>
  <c r="G11" i="3"/>
  <c r="M11" i="3" s="1"/>
  <c r="E11" i="3"/>
  <c r="G10" i="3"/>
  <c r="G29" i="3" s="1"/>
  <c r="E10" i="3"/>
  <c r="E29" i="3" s="1"/>
  <c r="M10" i="3" l="1"/>
  <c r="M29" i="3" s="1"/>
  <c r="C110" i="2" l="1"/>
  <c r="C70" i="2"/>
  <c r="C71" i="2" s="1"/>
  <c r="C32" i="2"/>
  <c r="C31" i="2"/>
  <c r="C30" i="2"/>
  <c r="C33" i="2" s="1"/>
  <c r="V28" i="2"/>
  <c r="U28" i="2"/>
  <c r="W28" i="2" s="1"/>
  <c r="X28" i="2" s="1"/>
  <c r="T28" i="2"/>
  <c r="S28" i="2"/>
  <c r="W27" i="2"/>
  <c r="X27" i="2" s="1"/>
  <c r="V27" i="2"/>
  <c r="U27" i="2"/>
  <c r="T27" i="2"/>
  <c r="S27" i="2"/>
  <c r="W26" i="2"/>
  <c r="X26" i="2" s="1"/>
  <c r="V26" i="2"/>
  <c r="U26" i="2"/>
  <c r="T26" i="2"/>
  <c r="S26" i="2"/>
  <c r="W25" i="2"/>
  <c r="X25" i="2" s="1"/>
  <c r="V25" i="2"/>
  <c r="U25" i="2"/>
  <c r="T25" i="2"/>
  <c r="S25" i="2"/>
  <c r="W24" i="2"/>
  <c r="X24" i="2" s="1"/>
  <c r="V24" i="2"/>
  <c r="U24" i="2"/>
  <c r="T24" i="2"/>
  <c r="S24" i="2"/>
  <c r="W23" i="2"/>
  <c r="X23" i="2" s="1"/>
  <c r="V23" i="2"/>
  <c r="U23" i="2"/>
  <c r="T23" i="2"/>
  <c r="S23" i="2"/>
  <c r="W22" i="2"/>
  <c r="X22" i="2" s="1"/>
  <c r="V22" i="2"/>
  <c r="U22" i="2"/>
  <c r="T22" i="2"/>
  <c r="S22" i="2"/>
  <c r="W21" i="2"/>
  <c r="X21" i="2" s="1"/>
  <c r="V21" i="2"/>
  <c r="U21" i="2"/>
  <c r="T21" i="2"/>
  <c r="S21" i="2"/>
  <c r="W20" i="2"/>
  <c r="X20" i="2" s="1"/>
  <c r="V20" i="2"/>
  <c r="U20" i="2"/>
  <c r="T20" i="2"/>
  <c r="S20" i="2"/>
  <c r="W19" i="2"/>
  <c r="X19" i="2" s="1"/>
  <c r="V19" i="2"/>
  <c r="U19" i="2"/>
  <c r="T19" i="2"/>
  <c r="S19" i="2"/>
  <c r="W18" i="2"/>
  <c r="X18" i="2" s="1"/>
  <c r="V18" i="2"/>
  <c r="U18" i="2"/>
  <c r="T18" i="2"/>
  <c r="S18" i="2"/>
  <c r="W17" i="2"/>
  <c r="X17" i="2" s="1"/>
  <c r="V17" i="2"/>
  <c r="U17" i="2"/>
  <c r="T17" i="2"/>
  <c r="S17" i="2"/>
  <c r="W16" i="2"/>
  <c r="X16" i="2" s="1"/>
  <c r="V16" i="2"/>
  <c r="U16" i="2"/>
  <c r="T16" i="2"/>
  <c r="S16" i="2"/>
  <c r="W15" i="2"/>
  <c r="X15" i="2" s="1"/>
  <c r="V15" i="2"/>
  <c r="U15" i="2"/>
  <c r="T15" i="2"/>
  <c r="S15" i="2"/>
  <c r="W13" i="2"/>
  <c r="X13" i="2" s="1"/>
  <c r="V13" i="2"/>
  <c r="U13" i="2"/>
  <c r="T13" i="2"/>
  <c r="S13" i="2"/>
  <c r="W12" i="2"/>
  <c r="X12" i="2" s="1"/>
  <c r="V12" i="2"/>
  <c r="U12" i="2"/>
  <c r="T12" i="2"/>
  <c r="S12" i="2"/>
  <c r="W11" i="2"/>
  <c r="X11" i="2" s="1"/>
  <c r="V11" i="2"/>
  <c r="U11" i="2"/>
  <c r="T11" i="2"/>
  <c r="S11" i="2"/>
  <c r="C72" i="2" l="1"/>
  <c r="C73" i="2" s="1"/>
  <c r="C111" i="2"/>
  <c r="C113" i="2" s="1"/>
  <c r="C112" i="2"/>
  <c r="C172" i="1" l="1"/>
  <c r="C171" i="1"/>
  <c r="C170" i="1"/>
  <c r="C173" i="1" s="1"/>
  <c r="C133" i="1"/>
  <c r="C131" i="1"/>
  <c r="C132" i="1" s="1"/>
  <c r="C70" i="1"/>
  <c r="C72" i="1" s="1"/>
  <c r="C32" i="1"/>
  <c r="C31" i="1"/>
  <c r="C30" i="1"/>
  <c r="C33" i="1" s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W23" i="1"/>
  <c r="X23" i="1" s="1"/>
  <c r="V23" i="1"/>
  <c r="U23" i="1"/>
  <c r="T23" i="1"/>
  <c r="S23" i="1"/>
  <c r="W22" i="1"/>
  <c r="X22" i="1" s="1"/>
  <c r="V22" i="1"/>
  <c r="U22" i="1"/>
  <c r="T22" i="1"/>
  <c r="S22" i="1"/>
  <c r="W21" i="1"/>
  <c r="X21" i="1" s="1"/>
  <c r="V21" i="1"/>
  <c r="U21" i="1"/>
  <c r="T21" i="1"/>
  <c r="S21" i="1"/>
  <c r="W19" i="1"/>
  <c r="X19" i="1" s="1"/>
  <c r="V19" i="1"/>
  <c r="U19" i="1"/>
  <c r="T19" i="1"/>
  <c r="S19" i="1"/>
  <c r="W18" i="1"/>
  <c r="X18" i="1" s="1"/>
  <c r="V18" i="1"/>
  <c r="U18" i="1"/>
  <c r="T18" i="1"/>
  <c r="S18" i="1"/>
  <c r="W17" i="1"/>
  <c r="X17" i="1" s="1"/>
  <c r="V17" i="1"/>
  <c r="U17" i="1"/>
  <c r="T17" i="1"/>
  <c r="S17" i="1"/>
  <c r="W16" i="1"/>
  <c r="X16" i="1" s="1"/>
  <c r="V16" i="1"/>
  <c r="U16" i="1"/>
  <c r="T16" i="1"/>
  <c r="S16" i="1"/>
  <c r="W15" i="1"/>
  <c r="X15" i="1" s="1"/>
  <c r="V15" i="1"/>
  <c r="U15" i="1"/>
  <c r="T15" i="1"/>
  <c r="S15" i="1"/>
  <c r="W14" i="1"/>
  <c r="X14" i="1" s="1"/>
  <c r="V14" i="1"/>
  <c r="U14" i="1"/>
  <c r="T14" i="1"/>
  <c r="S14" i="1"/>
  <c r="W13" i="1"/>
  <c r="X13" i="1" s="1"/>
  <c r="V13" i="1"/>
  <c r="U13" i="1"/>
  <c r="T13" i="1"/>
  <c r="S13" i="1"/>
  <c r="W12" i="1"/>
  <c r="X12" i="1" s="1"/>
  <c r="V12" i="1"/>
  <c r="U12" i="1"/>
  <c r="T12" i="1"/>
  <c r="S12" i="1"/>
  <c r="W11" i="1"/>
  <c r="X11" i="1" s="1"/>
  <c r="V11" i="1"/>
  <c r="U11" i="1"/>
  <c r="T11" i="1"/>
  <c r="S11" i="1"/>
  <c r="C71" i="1" l="1"/>
  <c r="C73" i="1" s="1"/>
  <c r="C134" i="1"/>
</calcChain>
</file>

<file path=xl/sharedStrings.xml><?xml version="1.0" encoding="utf-8"?>
<sst xmlns="http://schemas.openxmlformats.org/spreadsheetml/2006/main" count="4515" uniqueCount="1079">
  <si>
    <r>
      <t xml:space="preserve">  </t>
    </r>
    <r>
      <rPr>
        <b/>
        <u/>
        <sz val="12"/>
        <color theme="1"/>
        <rFont val="Verdana"/>
        <family val="2"/>
      </rPr>
      <t>PROJECT PROCUREMENT MANAGEMENT PLAN (PPMP)-SUPPLIES (NON-DBM)</t>
    </r>
  </si>
  <si>
    <t>CY 2019</t>
  </si>
  <si>
    <r>
      <t>END-USER/UNIT</t>
    </r>
    <r>
      <rPr>
        <sz val="12"/>
        <color theme="1"/>
        <rFont val="Verdana"/>
        <family val="2"/>
      </rPr>
      <t>:  MPDC-OFFICE, ASINGAN, PANGASINAN</t>
    </r>
  </si>
  <si>
    <t>Charged to General Fund</t>
  </si>
  <si>
    <t>Projects, Programs and Activities (PAPs)</t>
  </si>
  <si>
    <t>CODE</t>
  </si>
  <si>
    <t>GENERAL DESCRIPTION</t>
  </si>
  <si>
    <t>QUANTITY/</t>
  </si>
  <si>
    <t>ESTIMATED BUDGET</t>
  </si>
  <si>
    <t>Mode of Procurement</t>
  </si>
  <si>
    <t>SCHEDULE/MILESTONE OF ACTIVITIES</t>
  </si>
  <si>
    <t>1st-2nd Q</t>
  </si>
  <si>
    <t>3rd-4th Q</t>
  </si>
  <si>
    <t>SIZE</t>
  </si>
  <si>
    <t>Jan</t>
  </si>
  <si>
    <t>Feb</t>
  </si>
  <si>
    <t>Mar</t>
  </si>
  <si>
    <t>Apr</t>
  </si>
  <si>
    <t>May</t>
  </si>
  <si>
    <t>Jun</t>
  </si>
  <si>
    <t>July</t>
  </si>
  <si>
    <t>Aug</t>
  </si>
  <si>
    <t>Sept</t>
  </si>
  <si>
    <t>Oct</t>
  </si>
  <si>
    <t xml:space="preserve">Nov </t>
  </si>
  <si>
    <t>Dec</t>
  </si>
  <si>
    <t>Marker, whiteboard, black</t>
  </si>
  <si>
    <t>Mop Bucket</t>
  </si>
  <si>
    <t>Mop handle screw type alum.</t>
  </si>
  <si>
    <t>Mop head, rayon 400 gm.</t>
  </si>
  <si>
    <t>Note pad, stick on (3"x3")</t>
  </si>
  <si>
    <t>Notebook, steno  40 leaves</t>
  </si>
  <si>
    <t>paper clip vinyl 48mm</t>
  </si>
  <si>
    <t>Paper multicopy A4 210mm</t>
  </si>
  <si>
    <t>Paper multicopy Legal 216mm</t>
  </si>
  <si>
    <t>Pencil with eraser HB</t>
  </si>
  <si>
    <t>Pencil sharpener manual</t>
  </si>
  <si>
    <t>Puncher heavy duty</t>
  </si>
  <si>
    <t>Record book, 300 pages</t>
  </si>
  <si>
    <t>ruler plastic</t>
  </si>
  <si>
    <t>Sign pen black 0.7mm needle tip</t>
  </si>
  <si>
    <t xml:space="preserve">Stamp pad </t>
  </si>
  <si>
    <t>Staple wire remover</t>
  </si>
  <si>
    <t>Staple Stander type</t>
  </si>
  <si>
    <t>TOTAL BUDGET:</t>
  </si>
  <si>
    <t>+ 10% Provision for Inflation</t>
  </si>
  <si>
    <t xml:space="preserve">+ 10% Contingency  </t>
  </si>
  <si>
    <t xml:space="preserve">TOTAL ESTIMATED BUDGET:  </t>
  </si>
  <si>
    <r>
      <t>NOTE:</t>
    </r>
    <r>
      <rPr>
        <sz val="8"/>
        <color theme="1"/>
        <rFont val="Verdana"/>
        <family val="2"/>
      </rPr>
      <t xml:space="preserve">      Technical Specifications for each Item/Project being proposed shall be submitted as part of the PPMP</t>
    </r>
  </si>
  <si>
    <t>Prepared By:                                                                                            Submitted By:</t>
  </si>
  <si>
    <t>ENG'R. EMETERIO E. LAROYA</t>
  </si>
  <si>
    <t>Department Head</t>
  </si>
  <si>
    <r>
      <t xml:space="preserve">  </t>
    </r>
    <r>
      <rPr>
        <b/>
        <u/>
        <sz val="12"/>
        <color theme="1"/>
        <rFont val="Verdana"/>
        <family val="2"/>
      </rPr>
      <t>PROJECT PROCUREMENT MANAGEMENT PLAN (PPMP)-EQUIPMENT (Non-DBM)</t>
    </r>
  </si>
  <si>
    <t>Office Table</t>
  </si>
  <si>
    <t>Executive Chair</t>
  </si>
  <si>
    <t>1 pc</t>
  </si>
  <si>
    <t>Desktop Computer</t>
  </si>
  <si>
    <t>1 unit</t>
  </si>
  <si>
    <t>Laptop Computer</t>
  </si>
  <si>
    <t>Printer</t>
  </si>
  <si>
    <t>Engr. Emeterio E. Laroya</t>
  </si>
  <si>
    <t xml:space="preserve">Folder (Long) White </t>
  </si>
  <si>
    <t>200 pcs</t>
  </si>
  <si>
    <t xml:space="preserve">Quarterly </t>
  </si>
  <si>
    <t>Toilet tissue 12 rolls/pack</t>
  </si>
  <si>
    <t>10 pack</t>
  </si>
  <si>
    <t>Staple wire standard #35</t>
  </si>
  <si>
    <t>4 boxes</t>
  </si>
  <si>
    <t>Paper Clip Gem Type 33mm</t>
  </si>
  <si>
    <t>4 boxess</t>
  </si>
  <si>
    <t>Tape, transparent (1")</t>
  </si>
  <si>
    <t>6 rolls</t>
  </si>
  <si>
    <t>Advanced Book Paper Short (S-20)</t>
  </si>
  <si>
    <t>5 reams</t>
  </si>
  <si>
    <t>Advanced Book Paper Long (S-20)</t>
  </si>
  <si>
    <t>25 reams</t>
  </si>
  <si>
    <t>Ambi Pur</t>
  </si>
  <si>
    <t>2 bottles</t>
  </si>
  <si>
    <t>Baygon Spray (big)</t>
  </si>
  <si>
    <t>1 bottle</t>
  </si>
  <si>
    <t>Brown Envelope (long)</t>
  </si>
  <si>
    <t>50 pcs</t>
  </si>
  <si>
    <t>Brown Envelope (short)</t>
  </si>
  <si>
    <t>50 pcs.</t>
  </si>
  <si>
    <t>Coffee mate creamer (450 grams)</t>
  </si>
  <si>
    <t>4 packs</t>
  </si>
  <si>
    <t>Correction pen (UNI) rolling ball metal tip</t>
  </si>
  <si>
    <t>2 pcs.</t>
  </si>
  <si>
    <t>Folder Long</t>
  </si>
  <si>
    <t>Glade Car Gel Freshener 280ml.</t>
  </si>
  <si>
    <t>2 cans</t>
  </si>
  <si>
    <t>Joy Dishwashing Liquid (250 ml)</t>
  </si>
  <si>
    <t>Kiwi Glass Cleaner w/ Pump (500ml)</t>
  </si>
  <si>
    <t>Masking Tape 1”</t>
  </si>
  <si>
    <t>2 rolls</t>
  </si>
  <si>
    <t>Mighty Bond</t>
  </si>
  <si>
    <t>Nescafe Coffee 100 grams/pack</t>
  </si>
  <si>
    <t>Paper Fastener Plastic (Prince)</t>
  </si>
  <si>
    <t>3 boxes</t>
  </si>
  <si>
    <t>Pencil (Mongol # 2)</t>
  </si>
  <si>
    <t>1 box</t>
  </si>
  <si>
    <t>Toner (Gestetner) MP C2011</t>
  </si>
  <si>
    <t>3 sets</t>
  </si>
  <si>
    <t>Pilot Pentel Pen (black)</t>
  </si>
  <si>
    <t>Pilot Pentel Pen (blue)</t>
  </si>
  <si>
    <t>Pilot Pentel Pen (red)</t>
  </si>
  <si>
    <t>Pilot Retractable Ballpen - black</t>
  </si>
  <si>
    <t>24 pcs.</t>
  </si>
  <si>
    <t>Scissor (Maped)</t>
  </si>
  <si>
    <t>Sign pen (Energel) 0.5mm/0.7mm</t>
  </si>
  <si>
    <t>Stabilo Highlighter (yellow)</t>
  </si>
  <si>
    <t>Stabilo Highlighter (pink)</t>
  </si>
  <si>
    <t>Stabilo Highlighter (blue)</t>
  </si>
  <si>
    <t>Stapler wire remover</t>
  </si>
  <si>
    <t xml:space="preserve">Sugar </t>
  </si>
  <si>
    <t>6 kls.</t>
  </si>
  <si>
    <t>Surf powder (2 kls)</t>
  </si>
  <si>
    <t>2 packs</t>
  </si>
  <si>
    <t>Zonrox</t>
  </si>
  <si>
    <t>1 gal.</t>
  </si>
  <si>
    <t>Mouse</t>
  </si>
  <si>
    <t>4 pcs.</t>
  </si>
  <si>
    <t>3 pcs. Large size</t>
  </si>
  <si>
    <t>Computer Chair</t>
  </si>
  <si>
    <t>Visitors Chair</t>
  </si>
  <si>
    <t>1 set</t>
  </si>
  <si>
    <r>
      <t xml:space="preserve">  </t>
    </r>
    <r>
      <rPr>
        <b/>
        <u/>
        <sz val="12"/>
        <color theme="1"/>
        <rFont val="Verdana"/>
        <family val="2"/>
      </rPr>
      <t>PROJECT PROCUREMENT MANAGEMENT PLAN (PPMP)-EQUIPMENT (DBM)</t>
    </r>
  </si>
  <si>
    <r>
      <t>END-USER/UNIT</t>
    </r>
    <r>
      <rPr>
        <sz val="12"/>
        <color theme="1"/>
        <rFont val="Verdana"/>
        <family val="2"/>
      </rPr>
      <t>:  MDRRM-OFFICE, ASINGAN, PANGASINAN</t>
    </r>
  </si>
  <si>
    <t>Quarterly-bidding</t>
  </si>
  <si>
    <t xml:space="preserve">                                                                                                                     Submitted By:</t>
  </si>
  <si>
    <t>DR. JESUS G. CARDINEZ</t>
  </si>
  <si>
    <t xml:space="preserve">  LDDRMO III</t>
  </si>
  <si>
    <r>
      <t xml:space="preserve">  </t>
    </r>
    <r>
      <rPr>
        <b/>
        <u/>
        <sz val="12"/>
        <color theme="1"/>
        <rFont val="Verdana"/>
        <family val="2"/>
      </rPr>
      <t>PROJECT PROCUREMENT MANAGEMENT PLAN (PPMP)-SUPPLIES (DBM)</t>
    </r>
  </si>
  <si>
    <t>Flash Drive 16 gb</t>
  </si>
  <si>
    <t xml:space="preserve">Quarterly-bidding </t>
  </si>
  <si>
    <t>Air Freshner 280 ml/150g</t>
  </si>
  <si>
    <t>Alcohol, Ethel 70% 500ml/150g</t>
  </si>
  <si>
    <t>Chair, monoblock w/backrest</t>
  </si>
  <si>
    <t>Correction tape</t>
  </si>
  <si>
    <t>Cutter knife</t>
  </si>
  <si>
    <t>Date file box made of chipboard</t>
  </si>
  <si>
    <t>Date folder made of chipboard</t>
  </si>
  <si>
    <t>Disenfectant spray 400 gm.</t>
  </si>
  <si>
    <t>Dust pan</t>
  </si>
  <si>
    <t>Envelope, docuentary lega size</t>
  </si>
  <si>
    <t>Folder, tag board legal size</t>
  </si>
  <si>
    <t>Furniture cleaner aerosol</t>
  </si>
  <si>
    <t>Ink cart, tri-color</t>
  </si>
  <si>
    <t>Ink for stamp pad</t>
  </si>
  <si>
    <t>Insecticide aerosol 600ml.</t>
  </si>
  <si>
    <t>Marker, fluorescent 2 sets</t>
  </si>
  <si>
    <t>Marker, permanent black</t>
  </si>
  <si>
    <t xml:space="preserve">                                                                                                                               Submitted By:</t>
  </si>
  <si>
    <t>LDDRMO III</t>
  </si>
  <si>
    <t>PROJECT PROCUREMENT MANAGEMENT PLAN (PPMP) - SUPPLIES (DBM)</t>
  </si>
  <si>
    <r>
      <t>END - USER/ UNIT :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u/>
        <sz val="11"/>
        <color theme="1"/>
        <rFont val="Calibri"/>
        <family val="2"/>
        <scheme val="minor"/>
      </rPr>
      <t>ACCOUNTING OFFICE</t>
    </r>
  </si>
  <si>
    <t>QUANTITY</t>
  </si>
  <si>
    <t>ESTINMATED</t>
  </si>
  <si>
    <t>Mode of</t>
  </si>
  <si>
    <t>BUDGET</t>
  </si>
  <si>
    <t>Procurement</t>
  </si>
  <si>
    <t>Nov</t>
  </si>
  <si>
    <t>Data File Box, (5"x9"x15-3/4")</t>
  </si>
  <si>
    <r>
      <t xml:space="preserve">Envelope, documentary for legal </t>
    </r>
    <r>
      <rPr>
        <sz val="9"/>
        <color theme="1"/>
        <rFont val="Calibri"/>
        <family val="2"/>
        <scheme val="minor"/>
      </rPr>
      <t>size documents</t>
    </r>
  </si>
  <si>
    <t>Folder Pressboard Legal Size  100/pack</t>
  </si>
  <si>
    <t>Folder Tagboard Legal Size  100/pack</t>
  </si>
  <si>
    <t>Pencil Sharpener, single cutterhead</t>
  </si>
  <si>
    <t>Ink Cartridge HP 704 Tricolor</t>
  </si>
  <si>
    <t>Ink Cartridge HP 704 Black</t>
  </si>
  <si>
    <t xml:space="preserve">Alcohol </t>
  </si>
  <si>
    <t>Pencil  lead w/ eraser wood cased hardness: HB</t>
  </si>
  <si>
    <t>Electric Fan , wall type  plastic blade</t>
  </si>
  <si>
    <t>Paper Multicopy, Legal 80gsm, subs 20</t>
  </si>
  <si>
    <t>Tiolet Tissue 12 rolls/pack</t>
  </si>
  <si>
    <t>Correction Tape</t>
  </si>
  <si>
    <t>INK EPSON C13T664200   (T6642) CYAN</t>
  </si>
  <si>
    <t>INK EPSON C13T664300   (T6643) MAGENTA</t>
  </si>
  <si>
    <t>INK EPSON C13T664400   (T6644)  YELLOW</t>
  </si>
  <si>
    <t>INK EPSON C13T664100   (T6641), BLACK</t>
  </si>
  <si>
    <t xml:space="preserve">INK for Stamp pad </t>
  </si>
  <si>
    <t>Cutter Blade, for  heavy duty cutter</t>
  </si>
  <si>
    <t>NOTE:</t>
  </si>
  <si>
    <t>Technical Specification for each Item/Project being proposed shall submitted as part of the PPMP</t>
  </si>
  <si>
    <t>Prepared By:</t>
  </si>
  <si>
    <t>Submitted By:</t>
  </si>
  <si>
    <t>MARJORIE V. TINTE, CPA</t>
  </si>
  <si>
    <t>PROJECT PROCUREMENT MANAGEMENT PLAN (PPMP) - SUPPLIES (NON-DBM)</t>
  </si>
  <si>
    <t>END - USER/ UNIT : ACCOUNTING OFFICE</t>
  </si>
  <si>
    <t>Sign Pen Black</t>
  </si>
  <si>
    <t>Box</t>
  </si>
  <si>
    <t>Bidding</t>
  </si>
  <si>
    <t>Double Clips 1 1/4" Wide</t>
  </si>
  <si>
    <t>Double Clips  2" Wide</t>
  </si>
  <si>
    <t>Double Clips  3" Wide</t>
  </si>
  <si>
    <t>Joy Dishwashing Liquid 500ml</t>
  </si>
  <si>
    <t>bottle</t>
  </si>
  <si>
    <t>Pilot Rectractable ballpen BLACK</t>
  </si>
  <si>
    <t>pcs</t>
  </si>
  <si>
    <t>Pilot Rectractable ballpen BLUE</t>
  </si>
  <si>
    <t>Color Aide letter size PINK</t>
  </si>
  <si>
    <t>ream</t>
  </si>
  <si>
    <t>Color Aide legal size PINK</t>
  </si>
  <si>
    <t>Color Aide legal size YELLOW</t>
  </si>
  <si>
    <t>Color Aide legal size BLUE</t>
  </si>
  <si>
    <t>Color Aide legal size GREEN</t>
  </si>
  <si>
    <t>Scissor Stainless Maped</t>
  </si>
  <si>
    <t>Elmers Glue All Multi-purpose Glue 130g</t>
  </si>
  <si>
    <t>botles</t>
  </si>
  <si>
    <t>Tray</t>
  </si>
  <si>
    <t>Bind Cover PVC Short</t>
  </si>
  <si>
    <t>packs</t>
  </si>
  <si>
    <t>Bind Cover PVC Long</t>
  </si>
  <si>
    <t>Push Pin Multi Colored 100pcs./box</t>
  </si>
  <si>
    <t>Stabilo Highlither</t>
  </si>
  <si>
    <t>Advance Bookpaper  Legal size</t>
  </si>
  <si>
    <t>Ream</t>
  </si>
  <si>
    <t>INK BROTHER  BT6000BK         Black</t>
  </si>
  <si>
    <t>INK BROTHER  BT 5000M     Magenta</t>
  </si>
  <si>
    <t>INK BROTHER  BT5000Y        Yellow</t>
  </si>
  <si>
    <t>INK BROTHER   BT5000C     Cyan</t>
  </si>
  <si>
    <t>HP GT52  CYAN</t>
  </si>
  <si>
    <t>HP GT52  MAGENTA</t>
  </si>
  <si>
    <t>HP GT52 YELLOW</t>
  </si>
  <si>
    <t>HP GT51 black</t>
  </si>
  <si>
    <t>Calculator</t>
  </si>
  <si>
    <t>Sacks</t>
  </si>
  <si>
    <t xml:space="preserve">Cord Board </t>
  </si>
  <si>
    <t>Mop Tornado</t>
  </si>
  <si>
    <t>Shopping</t>
  </si>
  <si>
    <t>Nescafe</t>
  </si>
  <si>
    <t>pack</t>
  </si>
  <si>
    <t>Creamer</t>
  </si>
  <si>
    <t>Sugar</t>
  </si>
  <si>
    <t>kilo</t>
  </si>
  <si>
    <t>Ruler 18" metal</t>
  </si>
  <si>
    <t>Mini dater</t>
  </si>
  <si>
    <t>Tape transparent    48mm</t>
  </si>
  <si>
    <t>roll</t>
  </si>
  <si>
    <t>Tape transparent    24mm</t>
  </si>
  <si>
    <t>Tape Masking    48mm</t>
  </si>
  <si>
    <t>Tape Masking     24mm</t>
  </si>
  <si>
    <t>Tape Dispenser</t>
  </si>
  <si>
    <t>Plastic Bag Big</t>
  </si>
  <si>
    <t>Chair</t>
  </si>
  <si>
    <t>PROJECT PROCUREMENT MANAGEMENT PLAN (PPMP) - EQUIPMENT  (NON-DBM)</t>
  </si>
  <si>
    <t>Computer Set</t>
  </si>
  <si>
    <t>Shipping</t>
  </si>
  <si>
    <t>Air Conditioner   2.5HP</t>
  </si>
  <si>
    <t>Air Conditioner   1HP</t>
  </si>
  <si>
    <t>ANNUAL SUPPLIES PROCUREMENT PROGRAM</t>
  </si>
  <si>
    <t>FY 2019</t>
  </si>
  <si>
    <t>Province/Municipality</t>
  </si>
  <si>
    <t>ASINGAN, PANGASINAN</t>
  </si>
  <si>
    <t>Function/Project Activity :</t>
  </si>
  <si>
    <t>Dept./Office/Unit</t>
  </si>
  <si>
    <t>OFFICE OF THE MUNICIPAL ASSESSOR</t>
  </si>
  <si>
    <t>Fund :</t>
  </si>
  <si>
    <t>ITEM NO.</t>
  </si>
  <si>
    <t>PARTICULARS</t>
  </si>
  <si>
    <t>COST</t>
  </si>
  <si>
    <t>ALLOTMENT BY QUARTER</t>
  </si>
  <si>
    <t>On Hand</t>
  </si>
  <si>
    <t>Proposed</t>
  </si>
  <si>
    <t>Unit</t>
  </si>
  <si>
    <t>Total</t>
  </si>
  <si>
    <t>1st</t>
  </si>
  <si>
    <t>2nd</t>
  </si>
  <si>
    <t>3rd</t>
  </si>
  <si>
    <t>4th</t>
  </si>
  <si>
    <t>Tape transparent</t>
  </si>
  <si>
    <t>1"</t>
  </si>
  <si>
    <t>Paper Multipurpose legal subs 20</t>
  </si>
  <si>
    <t>external hard drive 1tb</t>
  </si>
  <si>
    <t>folder legal size</t>
  </si>
  <si>
    <t>1 pack</t>
  </si>
  <si>
    <t>Folder clear plastic l type</t>
  </si>
  <si>
    <t>Sign pen black</t>
  </si>
  <si>
    <t xml:space="preserve">Paper fastener </t>
  </si>
  <si>
    <t>Air Freshener</t>
  </si>
  <si>
    <t>Nescafe decaf (200 gms)</t>
  </si>
  <si>
    <t>Paper Fastener Plastic Box</t>
  </si>
  <si>
    <t>Binding clip Small Box</t>
  </si>
  <si>
    <t>Alcohol 70% Solution</t>
  </si>
  <si>
    <t>Coffeemate 500gms</t>
  </si>
  <si>
    <t>Energizer Battery (AA)</t>
  </si>
  <si>
    <t>Pilot BP-S Point Pen Black</t>
  </si>
  <si>
    <t>Correction uni metal tip</t>
  </si>
  <si>
    <t>Inkrite Ink Refill (C)</t>
  </si>
  <si>
    <t>Inkrite Ink Refill (M)</t>
  </si>
  <si>
    <t>Elmers Multi-Purpose Glue 130 grms.</t>
  </si>
  <si>
    <t>Restone's Water Well Paste</t>
  </si>
  <si>
    <t xml:space="preserve">Blade for Cutter </t>
  </si>
  <si>
    <t xml:space="preserve"> Sugar</t>
  </si>
  <si>
    <t>White Sugar</t>
  </si>
  <si>
    <t>Green Cross Isopropyl Alcohol (500 ml.)</t>
  </si>
  <si>
    <t>Domex Thick Home Cleaner  (Lemon Fresh 1 liter)</t>
  </si>
  <si>
    <t>Domex Thick Home Cleaner (Lemon Fresh 1 Liter)</t>
  </si>
  <si>
    <t>Baygon Mosquito Killer (600 ml.)</t>
  </si>
  <si>
    <t>Joy Dishwashing Liquid (Lemon 250 ml.)</t>
  </si>
  <si>
    <t>Kiwi Kleen Glass Cleaner (Superactive 500 ml.)</t>
  </si>
  <si>
    <t>Kiwi Kleen 3-in-1 Floor Cleaner (Sparkling Citrus 500 ml.)</t>
  </si>
  <si>
    <t>Ariel Oxy Bleach 30 grms.</t>
  </si>
  <si>
    <t>Bath Soap</t>
  </si>
  <si>
    <t>Book Paper (Short)</t>
  </si>
  <si>
    <t>Book Paper (Long)</t>
  </si>
  <si>
    <t>Trash Can</t>
  </si>
  <si>
    <t>Coupon Bond (yellow) Short</t>
  </si>
  <si>
    <t>Coupon bond (pink) Short</t>
  </si>
  <si>
    <t>Coupon bond (blue) Short</t>
  </si>
  <si>
    <t>Stamp pad ink</t>
  </si>
  <si>
    <t>Coupon bond (white) Short</t>
  </si>
  <si>
    <t>inkrite Ink Refill (Bk)</t>
  </si>
  <si>
    <t>inkrite ink refill  (Y)</t>
  </si>
  <si>
    <t>TOTAL</t>
  </si>
  <si>
    <t>Prepared By :</t>
  </si>
  <si>
    <t>Recommended By:</t>
  </si>
  <si>
    <t>Approved By:</t>
  </si>
  <si>
    <t>EDNA C. PADAYAO</t>
  </si>
  <si>
    <t xml:space="preserve">      ATTY. JOSHUA V. VIRAY</t>
  </si>
  <si>
    <t>Municipal Assessor</t>
  </si>
  <si>
    <t xml:space="preserve">     Municipal Assessor</t>
  </si>
  <si>
    <t xml:space="preserve">                                            Acting- Municipal Mayor</t>
  </si>
  <si>
    <t xml:space="preserve">       HEIDEE L. GANIGAN - CHUA</t>
  </si>
  <si>
    <t xml:space="preserve">                                             Municipal Mayor</t>
  </si>
  <si>
    <r>
      <t>END-USER/UNIT</t>
    </r>
    <r>
      <rPr>
        <sz val="12"/>
        <color theme="1"/>
        <rFont val="Verdana"/>
        <family val="2"/>
      </rPr>
      <t>:  BUDGET OFFICE</t>
    </r>
  </si>
  <si>
    <t xml:space="preserve">ALCOHOL, ethyl 68%-70% scented 500ml </t>
  </si>
  <si>
    <t>30 bottles</t>
  </si>
  <si>
    <t>Direct Contracting</t>
  </si>
  <si>
    <t>CUTTER BLADE, for heavy duty cutter</t>
  </si>
  <si>
    <t>1 tube</t>
  </si>
  <si>
    <t>CUTTER KNIFE, for general purpose</t>
  </si>
  <si>
    <r>
      <t xml:space="preserve">DATA FILE BOX, </t>
    </r>
    <r>
      <rPr>
        <sz val="8"/>
        <color theme="1"/>
        <rFont val="Arial"/>
        <family val="2"/>
      </rPr>
      <t>made of chipboard, w/closed ends</t>
    </r>
  </si>
  <si>
    <t>20 each</t>
  </si>
  <si>
    <t>FLASH DRIVE, 16 GB capacity</t>
  </si>
  <si>
    <t>FOLDER, Tagboard, A4 1 pack 100 pcs per pack</t>
  </si>
  <si>
    <t>FOLDER, Tagboard for legal size documents</t>
  </si>
  <si>
    <t>INK, for stamp pad purple or violet</t>
  </si>
  <si>
    <t>1 bot</t>
  </si>
  <si>
    <t>MOUSE, Optical USB Connection Type 1 unit</t>
  </si>
  <si>
    <r>
      <t xml:space="preserve">PAPER, </t>
    </r>
    <r>
      <rPr>
        <sz val="9"/>
        <color theme="1"/>
        <rFont val="Arial"/>
        <family val="2"/>
      </rPr>
      <t>multicopy, legal, 80gsm size: 216x330mm</t>
    </r>
  </si>
  <si>
    <t>20 reams</t>
  </si>
  <si>
    <r>
      <t xml:space="preserve">PENCIL, </t>
    </r>
    <r>
      <rPr>
        <sz val="9"/>
        <color theme="1"/>
        <rFont val="Arial"/>
        <family val="2"/>
      </rPr>
      <t>lead w/ eraser, wood cased, hardness:HB</t>
    </r>
  </si>
  <si>
    <t>2 doz</t>
  </si>
  <si>
    <t>RECORD BOOK, 300 pages size: 214x278mm</t>
  </si>
  <si>
    <t>4 book</t>
  </si>
  <si>
    <t>SIGN PEN, black, liquid/gel ink 0.5mm needle tip</t>
  </si>
  <si>
    <t>24 pcs</t>
  </si>
  <si>
    <t>STAMP PAD, felt, bed dimension 60x100mm min</t>
  </si>
  <si>
    <t>STAPLER, standard type, load cap 200 staples</t>
  </si>
  <si>
    <t>TAPE, transparent, width:24mm</t>
  </si>
  <si>
    <t>12 rolls</t>
  </si>
  <si>
    <t>TOILET TISSUE PAPER,2 ply-sheets 150pulls</t>
  </si>
  <si>
    <t>10 packs</t>
  </si>
  <si>
    <t>EMELY S. BADUA</t>
  </si>
  <si>
    <t>Municipal Budget Officer</t>
  </si>
  <si>
    <r>
      <t xml:space="preserve">  </t>
    </r>
    <r>
      <rPr>
        <b/>
        <u/>
        <sz val="12"/>
        <color theme="1"/>
        <rFont val="Verdana"/>
        <family val="2"/>
      </rPr>
      <t>PROJECT PROCUREMENT MANAGEMENT PLAN (PPMP)-SUPPLIES (Non-DBM)</t>
    </r>
  </si>
  <si>
    <t>Columnar Notebook 4 columns</t>
  </si>
  <si>
    <t>30 pcs.</t>
  </si>
  <si>
    <t>Public Bidding</t>
  </si>
  <si>
    <t>Calculator Casio Dm-1400B 14 digits</t>
  </si>
  <si>
    <t>Correction Uni Metal tip</t>
  </si>
  <si>
    <t>8 pcs.</t>
  </si>
  <si>
    <t>Elmers Glue 130g</t>
  </si>
  <si>
    <t>6 bots.</t>
  </si>
  <si>
    <t>Daily Time Record 50's</t>
  </si>
  <si>
    <t>2 pack</t>
  </si>
  <si>
    <t>File Folder Long White</t>
  </si>
  <si>
    <t>100 pcs</t>
  </si>
  <si>
    <t>File Folder Short White</t>
  </si>
  <si>
    <t>Epson Ink L-360 black</t>
  </si>
  <si>
    <t>4 pcs</t>
  </si>
  <si>
    <t>Epson Ink L-360 cyan</t>
  </si>
  <si>
    <t>2 pcs</t>
  </si>
  <si>
    <t>Epson Ink L-360 yellow</t>
  </si>
  <si>
    <t>Epson Ink L-360 magenta</t>
  </si>
  <si>
    <t>HP LaserJet Toner Cartridge 17A Black</t>
  </si>
  <si>
    <t>5 pcs</t>
  </si>
  <si>
    <t>HP ink #21 black</t>
  </si>
  <si>
    <t>HP ink #22 colored</t>
  </si>
  <si>
    <t>2 pc.</t>
  </si>
  <si>
    <t>Pilot Pentel Pen Fine</t>
  </si>
  <si>
    <t>Pilot Pentel Pen Broad</t>
  </si>
  <si>
    <t>Pilot Retractable Ballpen black</t>
  </si>
  <si>
    <t>Push Pin MultiColored 100 pcs/box</t>
  </si>
  <si>
    <t xml:space="preserve">Stabilo Highlighter Pen </t>
  </si>
  <si>
    <t>7 pcs.</t>
  </si>
  <si>
    <t>Staedler Eraser Big</t>
  </si>
  <si>
    <t>Scissor Stainless Mapes # 8</t>
  </si>
  <si>
    <t>Tornado Mop</t>
  </si>
  <si>
    <t>Coffeemate Creamer 450/500g</t>
  </si>
  <si>
    <t>24 packs</t>
  </si>
  <si>
    <t>Downy Fabric Conditioner 2 liters</t>
  </si>
  <si>
    <t>10 bots.</t>
  </si>
  <si>
    <t>Glass Cleaner Mr. Muscle 500ml</t>
  </si>
  <si>
    <t>Joy Dishwashing Liquid 250ml</t>
  </si>
  <si>
    <t>20 bots</t>
  </si>
  <si>
    <t>Nescafe Classic 100g</t>
  </si>
  <si>
    <t>20 packs</t>
  </si>
  <si>
    <t>Surf Powder 2 kilos</t>
  </si>
  <si>
    <t>15 packs</t>
  </si>
  <si>
    <t>Scotch Brite Sponge</t>
  </si>
  <si>
    <t>Sugar White 1 kilos</t>
  </si>
  <si>
    <t>12 packs</t>
  </si>
  <si>
    <t>Zonrox 1 gal.</t>
  </si>
  <si>
    <t>8 gal.</t>
  </si>
  <si>
    <t>laptop</t>
  </si>
  <si>
    <t xml:space="preserve">Processor: 64 bit Processors, Dual Core, Four </t>
  </si>
  <si>
    <t>Threads Intel i7 Processor</t>
  </si>
  <si>
    <t>HDD: 350GB fast drives</t>
  </si>
  <si>
    <t>Memory: 8 GB of DDR 4 RAM or  up to 16GB</t>
  </si>
  <si>
    <t>OS: Windows</t>
  </si>
  <si>
    <t>Internet: Required for email Notifications to work</t>
  </si>
  <si>
    <t>PRINTER</t>
  </si>
  <si>
    <t>shopping</t>
  </si>
  <si>
    <t>Refillable ink</t>
  </si>
  <si>
    <t>L-360</t>
  </si>
  <si>
    <r>
      <t>END-USER/UNIT</t>
    </r>
    <r>
      <rPr>
        <sz val="12"/>
        <color theme="1"/>
        <rFont val="Verdana"/>
        <family val="2"/>
      </rPr>
      <t>:  __________________________</t>
    </r>
  </si>
  <si>
    <t>PROJECT PROCUREMENT MANAGEMENT PLAN (PPMP) - SUPPLIES (Non - DBM)</t>
  </si>
  <si>
    <t>END - USER / UNIT</t>
  </si>
  <si>
    <t>ENGINEERING OFFICE</t>
  </si>
  <si>
    <t>QUANTITY /</t>
  </si>
  <si>
    <t>ESTIMATED</t>
  </si>
  <si>
    <t>SCHEDULE / MILESTONE OF ACTIVITIES</t>
  </si>
  <si>
    <t>June</t>
  </si>
  <si>
    <t>Unit Cost</t>
  </si>
  <si>
    <t>Advance Bookpaper (Long)</t>
  </si>
  <si>
    <t>reams</t>
  </si>
  <si>
    <t>Clear File folder Long  (20 sheets)</t>
  </si>
  <si>
    <t>Columnar Notebook (6 columns)</t>
  </si>
  <si>
    <t>Cutter Heavy Duty</t>
  </si>
  <si>
    <t>Cutter Blade (big)</t>
  </si>
  <si>
    <t>Daily Time Record</t>
  </si>
  <si>
    <t>pads</t>
  </si>
  <si>
    <t>Elmers Glue 130G</t>
  </si>
  <si>
    <t>EPSON Ink (Black) T664 1</t>
  </si>
  <si>
    <t>EPSON Ink (Black)</t>
  </si>
  <si>
    <t>box</t>
  </si>
  <si>
    <t>EPSON Ink (Blue) T664 2</t>
  </si>
  <si>
    <t>EPSON Ink (Colored)</t>
  </si>
  <si>
    <t>EPSON Ink (Magenta) T664 3</t>
  </si>
  <si>
    <t>EPSON Ink (Yellow) T664 4</t>
  </si>
  <si>
    <r>
      <t>Flash Drive 32 GB</t>
    </r>
    <r>
      <rPr>
        <sz val="9"/>
        <rFont val="Courier New"/>
        <family val="3"/>
      </rPr>
      <t xml:space="preserve"> (Kingston DT50  USB 3.0 )</t>
    </r>
  </si>
  <si>
    <t>Glade Air Freshener (280ml)</t>
  </si>
  <si>
    <t>cans</t>
  </si>
  <si>
    <t>Isoprophyl Alcohol 70% (500ml)</t>
  </si>
  <si>
    <t>bts.</t>
  </si>
  <si>
    <t>Joy Dishwashing Liquid (250ml)</t>
  </si>
  <si>
    <t>Jumbo Plastic Coated Paper Clip</t>
  </si>
  <si>
    <t>boxes</t>
  </si>
  <si>
    <t>Kiwi Glass Cleaner with Pump (500ml)</t>
  </si>
  <si>
    <t>Paper Fastener Prince Plastic</t>
  </si>
  <si>
    <t>Pencil (Mongol 2)</t>
  </si>
  <si>
    <t>Pentel Correction Pen (Fine Point)</t>
  </si>
  <si>
    <t>pcs.</t>
  </si>
  <si>
    <t>Pilot Marking Pen</t>
  </si>
  <si>
    <t>Pilot Retractable Pen - Black</t>
  </si>
  <si>
    <t>Pilot Retractable Pen - Blue</t>
  </si>
  <si>
    <t>Redstone Water Well Paste (200grms)</t>
  </si>
  <si>
    <t>pc</t>
  </si>
  <si>
    <t>Scotch Tape 1"</t>
  </si>
  <si>
    <t>rolls</t>
  </si>
  <si>
    <t>Sign Pen My Gel Black</t>
  </si>
  <si>
    <t>Softee Plus 2 ply Bathroom Tissue 12's</t>
  </si>
  <si>
    <t>Stabilo Highlighter (Yellow)</t>
  </si>
  <si>
    <t>Staple Wire # 35 (26/6)</t>
  </si>
  <si>
    <t>Stabilo Highlighter (Pink)</t>
  </si>
  <si>
    <t>Stabilo Highlighter (Light Green)</t>
  </si>
  <si>
    <t>White Envelope 25's</t>
  </si>
  <si>
    <t>White Board Eraser</t>
  </si>
  <si>
    <t>Stanley  16oz Curved Claw Hammer</t>
  </si>
  <si>
    <t>Stanley Long Nose Plier 152mm/6"</t>
  </si>
  <si>
    <t>Stanley  Linesman Pliers 178mm/ 7"</t>
  </si>
  <si>
    <t>Stanley Screw Driver (Philips Head)</t>
  </si>
  <si>
    <t>Screw Driver  (Slot Heads)</t>
  </si>
  <si>
    <t>Kopiko Blanca  (30 sachet / packs)</t>
  </si>
  <si>
    <t>Wytebord Marker (Black)</t>
  </si>
  <si>
    <t>Coffee Mate 1.9kg</t>
  </si>
  <si>
    <t>Bots</t>
  </si>
  <si>
    <t>Wytebord Marker (red)</t>
  </si>
  <si>
    <t>TOTAL BUDGET :</t>
  </si>
  <si>
    <t>at H</t>
  </si>
  <si>
    <t>NOTE :</t>
  </si>
  <si>
    <t>Technical Specifications for each Item/Project being proposed shall be submitted as part of the PPMP</t>
  </si>
  <si>
    <t>Engr. JESUS V. PICO</t>
  </si>
  <si>
    <t>Hon. HEIDEE L. GANIGAN- CHUA</t>
  </si>
  <si>
    <t>Municipal Mayor</t>
  </si>
  <si>
    <t>Engr. BENJAMIN B. GINES, Jr.</t>
  </si>
  <si>
    <t>PROJECT PROCUREMENT MANAGEMENT PLAN (PPMP) - EQUIPMENT (Non - DBM)</t>
  </si>
  <si>
    <t>Hi-Target Total Station Model ZTS - 320/R</t>
  </si>
  <si>
    <t>unit</t>
  </si>
  <si>
    <t>Artline Stamp Pad w/ Ink</t>
  </si>
  <si>
    <t>Total Station (Surveying Instrument)</t>
  </si>
  <si>
    <t>Samsung Galaxy Tab S</t>
  </si>
  <si>
    <t>Envelope Long</t>
  </si>
  <si>
    <t>Eraser</t>
  </si>
  <si>
    <t>Folder Short</t>
  </si>
  <si>
    <t>Masking Tape 1/4"</t>
  </si>
  <si>
    <t>Pad Paper</t>
  </si>
  <si>
    <t>White Envelope 25'S (Half Thousand)</t>
  </si>
  <si>
    <t>Advance Yellow Pad</t>
  </si>
  <si>
    <r>
      <t>END-USER/UNIT</t>
    </r>
    <r>
      <rPr>
        <sz val="12"/>
        <color theme="1"/>
        <rFont val="Verdana"/>
        <family val="2"/>
      </rPr>
      <t xml:space="preserve">:        </t>
    </r>
    <r>
      <rPr>
        <b/>
        <sz val="12"/>
        <color theme="1"/>
        <rFont val="Verdana"/>
        <family val="2"/>
      </rPr>
      <t>LCR OFFICE</t>
    </r>
  </si>
  <si>
    <t>MF 102 Birth</t>
  </si>
  <si>
    <t>25 pads</t>
  </si>
  <si>
    <t>MF 103 Death</t>
  </si>
  <si>
    <t>8 pads</t>
  </si>
  <si>
    <t>MF 1023A Foethal</t>
  </si>
  <si>
    <t>1 pads</t>
  </si>
  <si>
    <t>MF 97 Marriage</t>
  </si>
  <si>
    <t>MF 90 Application/Marriage</t>
  </si>
  <si>
    <t>10 pads</t>
  </si>
  <si>
    <t>Register of Birth</t>
  </si>
  <si>
    <t>1 book</t>
  </si>
  <si>
    <t>Register of Marriage</t>
  </si>
  <si>
    <t>Alcohol band aid 70% 500ml</t>
  </si>
  <si>
    <t>8 bots.</t>
  </si>
  <si>
    <t>Tape masking, width: 24mm (1mm)</t>
  </si>
  <si>
    <t>10 pcs.</t>
  </si>
  <si>
    <t>Tape masking, width: 48mm (1mm)</t>
  </si>
  <si>
    <t>5 pcs.</t>
  </si>
  <si>
    <t>Fastener, Metal, 70mm</t>
  </si>
  <si>
    <t>4 box</t>
  </si>
  <si>
    <t>Pencil</t>
  </si>
  <si>
    <t>2 BOX</t>
  </si>
  <si>
    <t>Dry car gel (lemon)</t>
  </si>
  <si>
    <t>12 cans</t>
  </si>
  <si>
    <t>Stamp pad FELT</t>
  </si>
  <si>
    <t>Paper clip big palstic</t>
  </si>
  <si>
    <t>Eraser, plastic/rubber</t>
  </si>
  <si>
    <t>2 pc</t>
  </si>
  <si>
    <t>SALUD D. PANIDA</t>
  </si>
  <si>
    <r>
      <t xml:space="preserve">END-USER/UNIT:      </t>
    </r>
    <r>
      <rPr>
        <b/>
        <sz val="12"/>
        <color theme="1"/>
        <rFont val="Verdana"/>
        <family val="2"/>
      </rPr>
      <t>LCR OFFICE</t>
    </r>
  </si>
  <si>
    <t>Data file box</t>
  </si>
  <si>
    <t>15 pcs</t>
  </si>
  <si>
    <t>bidding</t>
  </si>
  <si>
    <t>Sign Pen, Black</t>
  </si>
  <si>
    <t>Pilot retractable ballpen red</t>
  </si>
  <si>
    <r>
      <t>END-USER/UNIT</t>
    </r>
    <r>
      <rPr>
        <sz val="12"/>
        <color theme="1"/>
        <rFont val="Verdana"/>
        <family val="2"/>
      </rPr>
      <t xml:space="preserve">:     </t>
    </r>
    <r>
      <rPr>
        <b/>
        <sz val="12"/>
        <color theme="1"/>
        <rFont val="Verdana"/>
        <family val="2"/>
      </rPr>
      <t>LCR OFFICE</t>
    </r>
  </si>
  <si>
    <r>
      <t xml:space="preserve">  </t>
    </r>
    <r>
      <rPr>
        <b/>
        <u/>
        <sz val="12"/>
        <color theme="1"/>
        <rFont val="Verdana"/>
        <family val="2"/>
      </rPr>
      <t>PROJECT PROCUREMENT MANAGEMENT PLAN (PPMP)-EQUIPMENT (non-DBM)</t>
    </r>
  </si>
  <si>
    <r>
      <t>END-USER/UNIT</t>
    </r>
    <r>
      <rPr>
        <sz val="12"/>
        <color theme="1"/>
        <rFont val="Verdana"/>
        <family val="2"/>
      </rPr>
      <t xml:space="preserve">:      </t>
    </r>
    <r>
      <rPr>
        <b/>
        <sz val="12"/>
        <color theme="1"/>
        <rFont val="Verdana"/>
        <family val="2"/>
      </rPr>
      <t>LCR OFFICE</t>
    </r>
  </si>
  <si>
    <t>Executive chair</t>
  </si>
  <si>
    <t>Shopping/Bidding</t>
  </si>
  <si>
    <t>Laptop</t>
  </si>
  <si>
    <t>PROJECT PROCUREMENT MANAGEMENT PLAN (PPMP)- SUPPLIES (NON-DBM)</t>
  </si>
  <si>
    <t>MAYOR'S OFFICE</t>
  </si>
  <si>
    <t>Charged to GGA</t>
  </si>
  <si>
    <t>advance bond paper long</t>
  </si>
  <si>
    <t>public bidding</t>
  </si>
  <si>
    <t>advance bond paper short</t>
  </si>
  <si>
    <t>brown envelope long</t>
  </si>
  <si>
    <t>brown envelope short</t>
  </si>
  <si>
    <t>carbon paper long permafilm blank</t>
  </si>
  <si>
    <t>correction pen uni metal tip</t>
  </si>
  <si>
    <t>cutter big</t>
  </si>
  <si>
    <t>casio calculator JS 120 TV</t>
  </si>
  <si>
    <t>double sided tape white 2 inches</t>
  </si>
  <si>
    <t>daily time records 50's</t>
  </si>
  <si>
    <t>file folder long 14 pts.</t>
  </si>
  <si>
    <t>hbw ballpen (blue)</t>
  </si>
  <si>
    <t>hbw ballpen (black)</t>
  </si>
  <si>
    <t>hbw ballpen (red)</t>
  </si>
  <si>
    <t>staple wire</t>
  </si>
  <si>
    <t>Hbw Highlighter</t>
  </si>
  <si>
    <t>steel filing cabinet</t>
  </si>
  <si>
    <t xml:space="preserve">electric fan </t>
  </si>
  <si>
    <t>mongol pencil # 1</t>
  </si>
  <si>
    <t>mongol pencil #2</t>
  </si>
  <si>
    <t>masking tape #1</t>
  </si>
  <si>
    <t>masking tape #2</t>
  </si>
  <si>
    <t>Pilot Broad Pentel Pen Black</t>
  </si>
  <si>
    <t>Pilot Broad Pentel Pen blue</t>
  </si>
  <si>
    <t>pilot pentel pen black</t>
  </si>
  <si>
    <t>pilot pentel pen blue</t>
  </si>
  <si>
    <t>pilot ballpen black</t>
  </si>
  <si>
    <t>pilot ballpen blue</t>
  </si>
  <si>
    <t>pilot sign pen 0.5 black hi techpoint</t>
  </si>
  <si>
    <t>packaging tape #2</t>
  </si>
  <si>
    <t>push pin multi colored 50/box</t>
  </si>
  <si>
    <t>puncher heavy duty big</t>
  </si>
  <si>
    <t>pencil sharpener heavy duty elm 888</t>
  </si>
  <si>
    <t>pilot white board marker</t>
  </si>
  <si>
    <t>record book advance 150 leaves</t>
  </si>
  <si>
    <t xml:space="preserve">ruler 12 " </t>
  </si>
  <si>
    <t>Scotch Tape #1</t>
  </si>
  <si>
    <t>scotch tape #2</t>
  </si>
  <si>
    <t>stapler remover</t>
  </si>
  <si>
    <t>sign pen energel black</t>
  </si>
  <si>
    <t>sign pen energel blue</t>
  </si>
  <si>
    <t>scissor stailess stell maped 8"</t>
  </si>
  <si>
    <t>Stamp Pad Ink Redstone 946ml</t>
  </si>
  <si>
    <t>stamp pad small</t>
  </si>
  <si>
    <t xml:space="preserve">white board eraser 2 pcs. </t>
  </si>
  <si>
    <t>typewritter ribbon olympia</t>
  </si>
  <si>
    <t>Alcohol Cleene Ethyl Alcohol 500ml</t>
  </si>
  <si>
    <t>ambi pur spray</t>
  </si>
  <si>
    <t>Baygon Mosquito Spray 500ml . Water Based</t>
  </si>
  <si>
    <t>Coffeemate Creamer 500g</t>
  </si>
  <si>
    <t>discenfectant lysol 1 liter</t>
  </si>
  <si>
    <t>downy fabric conditioner 1 liter</t>
  </si>
  <si>
    <t>dustpan plastic</t>
  </si>
  <si>
    <t>detergent bar</t>
  </si>
  <si>
    <t>floor brush with handle plastic</t>
  </si>
  <si>
    <t>floor mop with handle</t>
  </si>
  <si>
    <t>grass cutter cord tansi</t>
  </si>
  <si>
    <t>joy bathroom tissue 12 pcs./pack</t>
  </si>
  <si>
    <t>Kiwi Glass Cleaner With Pump 500ml</t>
  </si>
  <si>
    <t>muriatic acid 1 gallon excel</t>
  </si>
  <si>
    <t>Nescafe 100g Classic</t>
  </si>
  <si>
    <t>nestea lemon</t>
  </si>
  <si>
    <t>Surf Powder 1 Kilo</t>
  </si>
  <si>
    <t>Sugar White 1 Kilo</t>
  </si>
  <si>
    <t>walis tambo</t>
  </si>
  <si>
    <t>zonrox 1 gallon (3875ml. )</t>
  </si>
  <si>
    <t>paper fastener</t>
  </si>
  <si>
    <t>eraser</t>
  </si>
  <si>
    <t>business plates</t>
  </si>
  <si>
    <t>tricycle plates</t>
  </si>
  <si>
    <t xml:space="preserve"> tissue paper (x12)</t>
  </si>
  <si>
    <t>toner (xerox machine)</t>
  </si>
  <si>
    <t>letter head coupon (long)</t>
  </si>
  <si>
    <t>letter head coupon (short)</t>
  </si>
  <si>
    <t>business permit (triplicate)</t>
  </si>
  <si>
    <t>pilot trixion pen (0.4)</t>
  </si>
  <si>
    <t>pilot sign pen (0.4)</t>
  </si>
  <si>
    <t>scissor stainless small</t>
  </si>
  <si>
    <t>scotch tape dispenser</t>
  </si>
  <si>
    <t>tricycle permit (triplicate)</t>
  </si>
  <si>
    <t>duplo ink</t>
  </si>
  <si>
    <t>epson ink (continous ink)</t>
  </si>
  <si>
    <t>file folder short</t>
  </si>
  <si>
    <t>special paper/board paper</t>
  </si>
  <si>
    <t>paper cutter big</t>
  </si>
  <si>
    <t>photo paper</t>
  </si>
  <si>
    <t>yellow pad paper</t>
  </si>
  <si>
    <t>white board with stand</t>
  </si>
  <si>
    <t>filing box</t>
  </si>
  <si>
    <t>wall clock</t>
  </si>
  <si>
    <t>turbo mop</t>
  </si>
  <si>
    <t>black clip</t>
  </si>
  <si>
    <t>white envelope</t>
  </si>
  <si>
    <t>cork board</t>
  </si>
  <si>
    <t>sticky note</t>
  </si>
  <si>
    <t>office chair</t>
  </si>
  <si>
    <t>computer set with with 3 in printer</t>
  </si>
  <si>
    <t>hp 4 in 1 printer</t>
  </si>
  <si>
    <t>toner (brother printer)</t>
  </si>
  <si>
    <t>TOTAL BUDGET</t>
  </si>
  <si>
    <t>ATTY. JOSHUA V. VIRAY</t>
  </si>
  <si>
    <t>TREASURER'S OFFICE</t>
  </si>
  <si>
    <t>Aircon</t>
  </si>
  <si>
    <t>IMELDA T. SISON</t>
  </si>
  <si>
    <t>Advance Bond Long Subs. 20</t>
  </si>
  <si>
    <t>Advance Bond Short Subs. 20</t>
  </si>
  <si>
    <t>Advance Book Long Subs. 20</t>
  </si>
  <si>
    <t>Advance Book Short Subs. 20</t>
  </si>
  <si>
    <t>Book Paper (13x22) Subs. 20</t>
  </si>
  <si>
    <t>Book Paper A4</t>
  </si>
  <si>
    <t>Advance Book (11x17)</t>
  </si>
  <si>
    <t>Bond Paper Short (Colored)</t>
  </si>
  <si>
    <t>Bond Paper Long (Colored)</t>
  </si>
  <si>
    <t>Canon PIXMA 810 Black</t>
  </si>
  <si>
    <t>Canon PIXMA 810 Colored</t>
  </si>
  <si>
    <t>Adding Machine Tape</t>
  </si>
  <si>
    <t>T6641 Black Epson L1300 (70ml)</t>
  </si>
  <si>
    <t>T6642 Cyan Epson L1300 (70ml)</t>
  </si>
  <si>
    <t>T6643 Magenta Epson L1300 (70ml)</t>
  </si>
  <si>
    <t>T6644 Yellow Epson L1300 (70ml)</t>
  </si>
  <si>
    <t>Brother BTD60BK</t>
  </si>
  <si>
    <t>Brother BT5000c</t>
  </si>
  <si>
    <t>Brother BT5000M</t>
  </si>
  <si>
    <t>brother BT000Y</t>
  </si>
  <si>
    <t>Brother Refill Ink (Black) 100ml</t>
  </si>
  <si>
    <t>Brother Refill Ink (Cyan) 100ml</t>
  </si>
  <si>
    <t>Brother Refill Ink (Yellow) 100ml</t>
  </si>
  <si>
    <t>Club Carbon Paper Blue</t>
  </si>
  <si>
    <t>Correction Tape Medium</t>
  </si>
  <si>
    <t>Correction Pen Uni Metal Tip</t>
  </si>
  <si>
    <t>Elmers Glue</t>
  </si>
  <si>
    <t>File Folder Long 14pts</t>
  </si>
  <si>
    <t>File Folder Short 14pts</t>
  </si>
  <si>
    <t>File Folder Green Pressed Long</t>
  </si>
  <si>
    <t>Caniser</t>
  </si>
  <si>
    <t>HBW Highlighter</t>
  </si>
  <si>
    <t>Max Staple Wire</t>
  </si>
  <si>
    <t>Mongol Pencil</t>
  </si>
  <si>
    <t>Pay Envelope 500pcs./Box (4x7 1/12)</t>
  </si>
  <si>
    <t>Paper Clip 35mm/Colored Jumbo</t>
  </si>
  <si>
    <t>Paper Clip Small</t>
  </si>
  <si>
    <t>Pilot Ballpen Blue</t>
  </si>
  <si>
    <t>Ballpen Pilot Black</t>
  </si>
  <si>
    <t>Ballpen Retractable Pilot Black (box)</t>
  </si>
  <si>
    <t>Pilot Fine Pentel Pen Black</t>
  </si>
  <si>
    <t>Paper Fastener</t>
  </si>
  <si>
    <t>Record Book 300 Leaves</t>
  </si>
  <si>
    <t>Rubberband Small</t>
  </si>
  <si>
    <t>Rubberband Big</t>
  </si>
  <si>
    <t>Casio Ink Roller (IR-40T)</t>
  </si>
  <si>
    <t>Staedler Eraser Small</t>
  </si>
  <si>
    <t>Sign Pen Energel (box)</t>
  </si>
  <si>
    <t>Swingline Staple Big</t>
  </si>
  <si>
    <t>Redstone Paste 200g</t>
  </si>
  <si>
    <t>Calculator 12 digits Casio</t>
  </si>
  <si>
    <t>Adding Machine</t>
  </si>
  <si>
    <t>Money Detector</t>
  </si>
  <si>
    <t>USB 64GB</t>
  </si>
  <si>
    <t>Energizer Battery AA</t>
  </si>
  <si>
    <t>Energizer Battery AAA</t>
  </si>
  <si>
    <t>Baygon Mosquito Spray 500ml</t>
  </si>
  <si>
    <t>Sanicare Tissue 3 Ply (12"S/Pack)</t>
  </si>
  <si>
    <r>
      <rPr>
        <sz val="8"/>
        <color theme="0"/>
        <rFont val="Verdana"/>
        <family val="2"/>
      </rPr>
      <t>'''''''''''''''''</t>
    </r>
    <r>
      <rPr>
        <sz val="8"/>
        <color theme="1"/>
        <rFont val="Verdana"/>
        <family val="2"/>
      </rPr>
      <t>TOTAL BUDGET</t>
    </r>
  </si>
  <si>
    <t>Municipal Treasurer</t>
  </si>
  <si>
    <t>Data File Folder</t>
  </si>
  <si>
    <t>Contract Directing</t>
  </si>
  <si>
    <t>Puncher</t>
  </si>
  <si>
    <t>Record Book 300 Pages</t>
  </si>
  <si>
    <t>Ruler</t>
  </si>
  <si>
    <t>Ink Stamp Pad</t>
  </si>
  <si>
    <t>Paper Clip</t>
  </si>
  <si>
    <t>Staple Remover</t>
  </si>
  <si>
    <t>Tape Transparent</t>
  </si>
  <si>
    <t>Toilet Tissue paper 2ply</t>
  </si>
  <si>
    <t>Mouse USB Connection Type</t>
  </si>
  <si>
    <t>Paper Multi Purpose (A4)</t>
  </si>
  <si>
    <t>Printer Impact Dot Matrix</t>
  </si>
  <si>
    <r>
      <t xml:space="preserve">  </t>
    </r>
    <r>
      <rPr>
        <b/>
        <u/>
        <sz val="12"/>
        <color theme="1"/>
        <rFont val="Verdana"/>
        <family val="2"/>
      </rPr>
      <t>PROJECT PROCUREMENT MANAGEMENT PLAN (PPMP)-EQUIPMENT (NON-DBM)</t>
    </r>
  </si>
  <si>
    <t>Grand Total</t>
  </si>
  <si>
    <r>
      <t>END-USER/UNIT</t>
    </r>
    <r>
      <rPr>
        <sz val="12"/>
        <color theme="1"/>
        <rFont val="Verdana"/>
        <family val="2"/>
      </rPr>
      <t>:  Rural Health Unit , Asingan Pangasinan</t>
    </r>
  </si>
  <si>
    <t>Standard SHF Industrial Stand Fan</t>
  </si>
  <si>
    <t>Epson l565 All-in-One Ink Tank Printer with Wifi Direct, ADF and Fax Ready</t>
  </si>
  <si>
    <t>OMNI Automatic Emergency Light AEL-3038</t>
  </si>
  <si>
    <t>Uratex Square Table</t>
  </si>
  <si>
    <t>Mayo Stand, 13" x 19" with removable, adjustable height, stainless steel tray</t>
  </si>
  <si>
    <t>Wall Assesories (5 pcs Wall Painting)</t>
  </si>
  <si>
    <t>Plastic Pallets for Warehousing</t>
  </si>
  <si>
    <t>RONNIE S. TOMAS, M.D.</t>
  </si>
  <si>
    <t>Municipal Health Officer</t>
  </si>
  <si>
    <t xml:space="preserve">Air refreshener, aerosol, 280ml </t>
  </si>
  <si>
    <t>Alcohol, ethyl, scented, 70%</t>
  </si>
  <si>
    <t>Battery, dry cell, AA</t>
  </si>
  <si>
    <t>Battery, dry cell, AAA</t>
  </si>
  <si>
    <t xml:space="preserve">Calculator, compact, electronic, </t>
  </si>
  <si>
    <t>Carbon film, PE, Black, Size 216mm x 330mm</t>
  </si>
  <si>
    <t>Cartolina, Assorted colors,</t>
  </si>
  <si>
    <t>Correction tape, disposable, 6m</t>
  </si>
  <si>
    <t>Cutter knife, for general purposes</t>
  </si>
  <si>
    <t>Clip , backfold, all metal, clamping, 32mm</t>
  </si>
  <si>
    <t>Disinfectant spray, aerosol type</t>
  </si>
  <si>
    <t>Dust pan, plastic, detachable handle</t>
  </si>
  <si>
    <t>External Hard drive, 1 TB, USB3.0</t>
  </si>
  <si>
    <t>Flash drive , 16 GB capacity</t>
  </si>
  <si>
    <t>Folder, tagboard, A4</t>
  </si>
  <si>
    <t>Folder, tagboard, legal size</t>
  </si>
  <si>
    <t>Glue, all purpose</t>
  </si>
  <si>
    <t>Insecticide, aerosol type</t>
  </si>
  <si>
    <t>Ink, Epson C13T6664100 (T6641), black</t>
  </si>
  <si>
    <t>Ink, Epson C13T664200 (T6642), cyan</t>
  </si>
  <si>
    <t>Ink, Epson C13T664300 (T6643), magenta</t>
  </si>
  <si>
    <t>Ink, Epson C13T664400 (T6644), yellow</t>
  </si>
  <si>
    <t>Ink,  for stamp pad, purple or violet</t>
  </si>
  <si>
    <t>Marker, Fluorescent, 3 assorted colors/set</t>
  </si>
  <si>
    <t>Marker, permanent, bullet type, black</t>
  </si>
  <si>
    <t>Mophead</t>
  </si>
  <si>
    <t>Mophandle</t>
  </si>
  <si>
    <t>Paperclip, plastic coated, 48mm</t>
  </si>
  <si>
    <t>Paper, multicopy, A4 80gsm</t>
  </si>
  <si>
    <t>Paper, multicopy, Legal 80gsm</t>
  </si>
  <si>
    <t>Pencil sharpener</t>
  </si>
  <si>
    <t>Record book 300 pages</t>
  </si>
  <si>
    <t>Ruler 18"</t>
  </si>
  <si>
    <t>Stamp pad, fely</t>
  </si>
  <si>
    <t>Staple wire no. 35</t>
  </si>
  <si>
    <t>Tape, masking, 24mm</t>
  </si>
  <si>
    <t>Tape, masking, 48mm</t>
  </si>
  <si>
    <t>Tape, packaging, 48mm</t>
  </si>
  <si>
    <t>Tape, transparent, 24mm</t>
  </si>
  <si>
    <t>Tape, transparent, 48mm</t>
  </si>
  <si>
    <t>Toilet tissue paper, 2-plys</t>
  </si>
  <si>
    <t>Trash bag, 940mm x 1016mm, 10 pcs/rool/pack</t>
  </si>
  <si>
    <t>Marker, whiteboard, bullet type, black</t>
  </si>
  <si>
    <t>Stapler, standard type, load cap 200</t>
  </si>
  <si>
    <t>wastebasket, plastic</t>
  </si>
  <si>
    <t>Yellow Paper (Advance)</t>
  </si>
  <si>
    <t>Public bidding</t>
  </si>
  <si>
    <t>Ballpen (Pilot)</t>
  </si>
  <si>
    <t>Sign pen, black</t>
  </si>
  <si>
    <t>Ink, HP GT51, black</t>
  </si>
  <si>
    <t>Ink, HP GT52, Cyan/Magenta/Yellow</t>
  </si>
  <si>
    <t>Clipboard Folder</t>
  </si>
  <si>
    <t>Walis Tambo (soft broom)</t>
  </si>
  <si>
    <t>Typewritter Ribbon (olympia)</t>
  </si>
  <si>
    <t>Scissors</t>
  </si>
  <si>
    <t>Door mat  cloth</t>
  </si>
  <si>
    <t>Fire Extinquisher</t>
  </si>
  <si>
    <t>DTR</t>
  </si>
  <si>
    <t>Push Pin/Thumbtacks</t>
  </si>
  <si>
    <t>Lysol Liquid Disinfectant</t>
  </si>
  <si>
    <t>Toilet freshener (albatross)</t>
  </si>
  <si>
    <t>Tornado Mop 360</t>
  </si>
  <si>
    <t>computer mouse, wireless</t>
  </si>
  <si>
    <t>Scotchbrite sponges</t>
  </si>
  <si>
    <t>Bulb</t>
  </si>
  <si>
    <t>Toilet bowl cleaner</t>
  </si>
  <si>
    <t>Disinfectatnt (Domex Utra)</t>
  </si>
  <si>
    <t>Downy Fabric Conditioner</t>
  </si>
  <si>
    <t>Index card 5x8</t>
  </si>
  <si>
    <t>Dishwashing liquid 500ml</t>
  </si>
  <si>
    <t>Sterilized surgical gloves size 7</t>
  </si>
  <si>
    <t>sterilized surgical gloves size 7.5</t>
  </si>
  <si>
    <t>Cotton</t>
  </si>
  <si>
    <t>Mediplast band aid 50's</t>
  </si>
  <si>
    <t>safeguard soap 90 g</t>
  </si>
  <si>
    <t>Tarpaulin with glass frame</t>
  </si>
  <si>
    <t>Glass cleaner 500ml</t>
  </si>
  <si>
    <t>Glass Wiper</t>
  </si>
  <si>
    <t>Nestea Lemon 250g</t>
  </si>
  <si>
    <t>Nescafe 3n1 35ps/pack</t>
  </si>
  <si>
    <t>Detergent Power (surf 3.6 kg)</t>
  </si>
  <si>
    <t>Detergent Bar (surf 390grams)</t>
  </si>
  <si>
    <t>LPG</t>
  </si>
  <si>
    <t>UPS Apc 650 AV</t>
  </si>
  <si>
    <t>ABS-CBN TV Plus Black Box</t>
  </si>
  <si>
    <r>
      <t xml:space="preserve">  </t>
    </r>
    <r>
      <rPr>
        <b/>
        <u/>
        <sz val="12"/>
        <color theme="1"/>
        <rFont val="Verdana"/>
        <family val="2"/>
      </rPr>
      <t xml:space="preserve">PROJECT PROCUREMENT MANAGEMENT PLAN (PPMP)-SUPPLIES </t>
    </r>
  </si>
  <si>
    <t>SUPPLIES- DBM</t>
  </si>
  <si>
    <t>SUPPLIES-NonDBM</t>
  </si>
  <si>
    <t>PROJECT PROCUREMENT MANAGEMENT PLAN (PPMP)-SUPPLIES (DBM)</t>
  </si>
  <si>
    <t>END-USER/UNIT : ______________________________</t>
  </si>
  <si>
    <t>GENERAL DISCRIPTION</t>
  </si>
  <si>
    <t>MODE OF</t>
  </si>
  <si>
    <t>PROCUREMENT</t>
  </si>
  <si>
    <t>Jul</t>
  </si>
  <si>
    <t>Folder, Tagboard A4, 100 pcs/pack</t>
  </si>
  <si>
    <t>Folder, Tagboard, legal size</t>
  </si>
  <si>
    <t>Record Book, 300 pages, size 214mmx278mm</t>
  </si>
  <si>
    <t>10 books</t>
  </si>
  <si>
    <t>Paper, Multicopy, legal</t>
  </si>
  <si>
    <t>35 reams</t>
  </si>
  <si>
    <t>30 reams</t>
  </si>
  <si>
    <t>Correction tape,disposable</t>
  </si>
  <si>
    <t>32 pcs</t>
  </si>
  <si>
    <t>Cutter Blade, for heavy duty cutter</t>
  </si>
  <si>
    <t>Cutter Knife, for general purpose</t>
  </si>
  <si>
    <t>Pencil, lead with eraser, HB</t>
  </si>
  <si>
    <t>2 dozen</t>
  </si>
  <si>
    <t>Sign Pen, Black, liquid gel</t>
  </si>
  <si>
    <t>16 pcs</t>
  </si>
  <si>
    <t>8 pcs</t>
  </si>
  <si>
    <t>Stapler, Standard Type,(26/6)</t>
  </si>
  <si>
    <t>6 pcs</t>
  </si>
  <si>
    <t>Stapler wire, standard</t>
  </si>
  <si>
    <t>15 box</t>
  </si>
  <si>
    <t>Tape transparent, 24mm</t>
  </si>
  <si>
    <t>4 rolls</t>
  </si>
  <si>
    <t>Tape transparent, 48mm</t>
  </si>
  <si>
    <t>Tape, Masking</t>
  </si>
  <si>
    <t>Toilet Tissue Paper 2 ply sheets</t>
  </si>
  <si>
    <t>Detergent bar 140 grams</t>
  </si>
  <si>
    <t>12 pcs</t>
  </si>
  <si>
    <t>Alcohol, ethyl</t>
  </si>
  <si>
    <t>9 bottles</t>
  </si>
  <si>
    <t xml:space="preserve">Total Budget : </t>
  </si>
  <si>
    <t>NOTE: TECHNICAL Specifications for each Item/Project being proposed shall be submitted as part of the PPMP</t>
  </si>
  <si>
    <t>Submitted by:</t>
  </si>
  <si>
    <t>ERNESTO D. PASCUAL</t>
  </si>
  <si>
    <t xml:space="preserve">   Department Head</t>
  </si>
  <si>
    <t xml:space="preserve">                            Date:_______________</t>
  </si>
  <si>
    <t>PROJECT PROCUREMENT MANAGEMENT PLAN (PPMP)-SUPPLIES (NON DBM)</t>
  </si>
  <si>
    <t>Brown Envelope Long</t>
  </si>
  <si>
    <t>40 pcs</t>
  </si>
  <si>
    <t>Brown Envelope Short</t>
  </si>
  <si>
    <t>Expanded f0lder long</t>
  </si>
  <si>
    <t>Yellow Pad Alpha/Excellent</t>
  </si>
  <si>
    <t>Advance bond paper Short #20</t>
  </si>
  <si>
    <t>DTR pad</t>
  </si>
  <si>
    <t>18 pads</t>
  </si>
  <si>
    <t>Ballpen Black (Titus Fine)</t>
  </si>
  <si>
    <t>Double sided tape</t>
  </si>
  <si>
    <t>1 roll</t>
  </si>
  <si>
    <t>Staple wire #10</t>
  </si>
  <si>
    <t>5 boxes</t>
  </si>
  <si>
    <t>Calculator, Casio MS 20V</t>
  </si>
  <si>
    <t>Epson L210 (black)</t>
  </si>
  <si>
    <t>Epson L210 (Yellow)</t>
  </si>
  <si>
    <t>Epson L210 (cyan)</t>
  </si>
  <si>
    <t>Epson L210 (magenta)</t>
  </si>
  <si>
    <t>USB Flash Drive 8G Kingstone</t>
  </si>
  <si>
    <t>Clip board long heavy duty</t>
  </si>
  <si>
    <t>Binder clip #1</t>
  </si>
  <si>
    <t>20 pcs</t>
  </si>
  <si>
    <t xml:space="preserve">Scissor </t>
  </si>
  <si>
    <t>Joy diswashing liquid 250ml</t>
  </si>
  <si>
    <t>15 bottles</t>
  </si>
  <si>
    <t>5 bottles</t>
  </si>
  <si>
    <t>10 bottles</t>
  </si>
  <si>
    <t>Tuff TBC 1000 ml</t>
  </si>
  <si>
    <t>5 botlles</t>
  </si>
  <si>
    <t>Albatross toilet freshener 50g</t>
  </si>
  <si>
    <t>10 pcs</t>
  </si>
  <si>
    <t>Surf powder 1 kg</t>
  </si>
  <si>
    <t xml:space="preserve">Zonrox </t>
  </si>
  <si>
    <t>1 gal</t>
  </si>
  <si>
    <t>Safegaurd soap white</t>
  </si>
  <si>
    <t>Downy fabric conditioner original scent 1000 ml</t>
  </si>
  <si>
    <t>4 bottles</t>
  </si>
  <si>
    <t>Baygon multi insect spray 500ml</t>
  </si>
  <si>
    <t>Glade air freshener 280 ml</t>
  </si>
  <si>
    <t>1 can</t>
  </si>
  <si>
    <t>Glass cleaner zim with pump</t>
  </si>
  <si>
    <t>Scotch brite sponge</t>
  </si>
  <si>
    <t>Scotch brite scrub big</t>
  </si>
  <si>
    <t>Nescafe 100g</t>
  </si>
  <si>
    <t>Sugar (brown) 1 kg</t>
  </si>
  <si>
    <t>Coffeemate 500g</t>
  </si>
  <si>
    <t>walis tingting</t>
  </si>
  <si>
    <t>Tornado mop</t>
  </si>
  <si>
    <t>Doormat ordinary rubber</t>
  </si>
  <si>
    <t>Dustbin/Trash can plastic small</t>
  </si>
  <si>
    <t>3 pcs</t>
  </si>
  <si>
    <t>Doormat cloth</t>
  </si>
  <si>
    <t>Raincoat (soft)</t>
  </si>
  <si>
    <t>Date: _______________</t>
  </si>
  <si>
    <t xml:space="preserve">CY 2019 </t>
  </si>
  <si>
    <t>END-USER/UNIT : OFFICE OF THE SANGGUNIANG BAYAN</t>
  </si>
  <si>
    <t>Projects, Programs and Activities (PPAs)</t>
  </si>
  <si>
    <t xml:space="preserve">CODE </t>
  </si>
  <si>
    <t xml:space="preserve">SIZE </t>
  </si>
  <si>
    <t>Jan.</t>
  </si>
  <si>
    <t>Feb.</t>
  </si>
  <si>
    <t>Mar.</t>
  </si>
  <si>
    <t xml:space="preserve">July </t>
  </si>
  <si>
    <t>Aug.</t>
  </si>
  <si>
    <t>Sept.</t>
  </si>
  <si>
    <t>Oct.</t>
  </si>
  <si>
    <t>Nov.</t>
  </si>
  <si>
    <t xml:space="preserve">Dec. </t>
  </si>
  <si>
    <t xml:space="preserve">Air Freshener, Aerosol,280ml/150 g </t>
  </si>
  <si>
    <t>20 pcs.</t>
  </si>
  <si>
    <t>/</t>
  </si>
  <si>
    <t>Alcohol, ethyl, 68%-70%, scented, 500ml (-5 ml)</t>
  </si>
  <si>
    <t xml:space="preserve">50 pcs. </t>
  </si>
  <si>
    <t>Battery, dry cell, AA, 1.5 volts, alkaline</t>
  </si>
  <si>
    <t>Battery, dry cell, AAA, 1.5 volts, alkaline</t>
  </si>
  <si>
    <t>Broom, stick (Ting-Ting)</t>
  </si>
  <si>
    <t>6 pcs.</t>
  </si>
  <si>
    <t>Data Folder, made of chipboard, taglia lock</t>
  </si>
  <si>
    <t>60 pcs.</t>
  </si>
  <si>
    <t xml:space="preserve">Twine, plastic, one kilo per roll </t>
  </si>
  <si>
    <t xml:space="preserve">Insecticide, aerosol type, net content: 600 ml. </t>
  </si>
  <si>
    <t>6 cans</t>
  </si>
  <si>
    <t>Dust Pan, non-rigid plastic with detachable handle</t>
  </si>
  <si>
    <t>Envelope, documentary, for legal size document</t>
  </si>
  <si>
    <t>2 boxes</t>
  </si>
  <si>
    <t>Folder, Tagboard, for legal size documents</t>
  </si>
  <si>
    <t>Glue, all purpose, gross weight: 200 grams</t>
  </si>
  <si>
    <t>6 jars</t>
  </si>
  <si>
    <t>Paper, Multicopy, A4, 80gsm, size: 210 mm x 297 mm</t>
  </si>
  <si>
    <t>Paper, Multicopy, legal, 80gsm, size: 216mm x 330 mm</t>
  </si>
  <si>
    <t xml:space="preserve">160 reams </t>
  </si>
  <si>
    <t>Puncher, paper, heavy duty, with two hole guide</t>
  </si>
  <si>
    <t>Record Book, 300 pages, size: 214mm x 278 mm</t>
  </si>
  <si>
    <t>Sign Pen, black, liquid/gel ink, 0.5mm needle tip</t>
  </si>
  <si>
    <t>Stamp pad, felt, bed dimension: 60mm x 100mm</t>
  </si>
  <si>
    <t>Ink, for stamp pad, purple or violet</t>
  </si>
  <si>
    <t>Marker, permanent, bullet type black</t>
  </si>
  <si>
    <t>Marker, permanent, bullet type blue</t>
  </si>
  <si>
    <t>Marker, whiteboard, bullet type black</t>
  </si>
  <si>
    <t>Paper Clip, vinyl/plastic coat, length: 48 mm</t>
  </si>
  <si>
    <t>10 boxes</t>
  </si>
  <si>
    <t xml:space="preserve">       Total</t>
  </si>
  <si>
    <t>page 2</t>
  </si>
  <si>
    <t>Total from page 1</t>
  </si>
  <si>
    <t>Waste Basket, non-rigid plastic</t>
  </si>
  <si>
    <t>Tape, Packaging, width: 48mm</t>
  </si>
  <si>
    <t>Tape, Transparent, width: 48 mm</t>
  </si>
  <si>
    <t>10 rolls</t>
  </si>
  <si>
    <t>Toilet Tissue Paper 2-plys sheets, 150 pulls</t>
  </si>
  <si>
    <t>Trashbag, black, 940mm x 1016 mm, 10 pcs pack</t>
  </si>
  <si>
    <t xml:space="preserve">Staple remover, plier-type </t>
  </si>
  <si>
    <t xml:space="preserve">Staple Wire, standard </t>
  </si>
  <si>
    <t>Stapler, standard type</t>
  </si>
  <si>
    <t>3 pcs.</t>
  </si>
  <si>
    <t xml:space="preserve">Ink Cart., HP 678 Black </t>
  </si>
  <si>
    <t>Ink Cart., HP 678 Colored</t>
  </si>
  <si>
    <t>14 pcs.</t>
  </si>
  <si>
    <t xml:space="preserve">   Total</t>
  </si>
  <si>
    <t>MEL F. LOPEZ</t>
  </si>
  <si>
    <t>Acting Municipal Vice Mayor</t>
  </si>
  <si>
    <t>PROJECT PROCUREMENT MANAGEMENT PLAN (PPMP)-SUPPLIES (Independent Supplier)</t>
  </si>
  <si>
    <t>Data Folder Elba Rado</t>
  </si>
  <si>
    <t>48 pcs.</t>
  </si>
  <si>
    <t>Ballpen (HBW)</t>
  </si>
  <si>
    <t>100 pcs.</t>
  </si>
  <si>
    <t xml:space="preserve">Correction Tape </t>
  </si>
  <si>
    <t>Computer In black #680</t>
  </si>
  <si>
    <t>12 pcs.</t>
  </si>
  <si>
    <t>Computer Ink Colored #680</t>
  </si>
  <si>
    <t>Airphone</t>
  </si>
  <si>
    <t>Business Envelope white long</t>
  </si>
  <si>
    <t>Table Sign</t>
  </si>
  <si>
    <t>11 pcs.</t>
  </si>
  <si>
    <t>Plastic Paper Fastener</t>
  </si>
  <si>
    <t>35 bxs.</t>
  </si>
  <si>
    <t>Calculator, 12 digits, electronic</t>
  </si>
  <si>
    <t>1 pc.</t>
  </si>
  <si>
    <t>Scissor Ordinary</t>
  </si>
  <si>
    <t>Stamping Dater</t>
  </si>
  <si>
    <t>Tornado Mop head</t>
  </si>
  <si>
    <t>Computer Mouse</t>
  </si>
  <si>
    <t>Computer Keyboard</t>
  </si>
  <si>
    <t>Philippine National Flag</t>
  </si>
  <si>
    <t>Glass Cleaner</t>
  </si>
  <si>
    <t>25 bottles</t>
  </si>
  <si>
    <t>Toner for Xerox Copier</t>
  </si>
  <si>
    <t>Doormat</t>
  </si>
  <si>
    <t xml:space="preserve">Flash Drive (USB) 16 GB </t>
  </si>
  <si>
    <t>Rechargeable Batteries 9V</t>
  </si>
  <si>
    <t>18 pcs.</t>
  </si>
  <si>
    <t>Battery Charger</t>
  </si>
  <si>
    <t xml:space="preserve">    Total</t>
  </si>
  <si>
    <t>Cups and Saucers</t>
  </si>
  <si>
    <t>24 sets</t>
  </si>
  <si>
    <t>Plates</t>
  </si>
  <si>
    <t>Colored Paper, Legal</t>
  </si>
  <si>
    <t>15 reams</t>
  </si>
  <si>
    <t xml:space="preserve">Spoon </t>
  </si>
  <si>
    <t>36 pcs.</t>
  </si>
  <si>
    <t>Fork</t>
  </si>
  <si>
    <t>Drinking Glasses</t>
  </si>
  <si>
    <t>Sugar (1 kl.)</t>
  </si>
  <si>
    <t>50 kls.</t>
  </si>
  <si>
    <t>Coffee (100 grams)</t>
  </si>
  <si>
    <t>40 packs</t>
  </si>
  <si>
    <t>Coffee Creamer (450/500 grams)</t>
  </si>
  <si>
    <t>50 packs</t>
  </si>
  <si>
    <t>Powedered Juice</t>
  </si>
  <si>
    <t>120 sachets</t>
  </si>
  <si>
    <t>Detergent Powdered Soap</t>
  </si>
  <si>
    <t>60 sachets</t>
  </si>
  <si>
    <t>Toilet bowl and urinal cleaner</t>
  </si>
  <si>
    <t>36 bottles</t>
  </si>
  <si>
    <t>Zonrox bleach 1 gal.</t>
  </si>
  <si>
    <t>5 gals.</t>
  </si>
  <si>
    <t>Bathroom soap</t>
  </si>
  <si>
    <t>Muriatic Acid</t>
  </si>
  <si>
    <t>5 liters</t>
  </si>
  <si>
    <t>Detergent Bar Soap</t>
  </si>
  <si>
    <t>20 bars</t>
  </si>
  <si>
    <t>Albatross 50 g.</t>
  </si>
  <si>
    <t>Scotchbrite with foam</t>
  </si>
  <si>
    <t>Liquid Sosa</t>
  </si>
  <si>
    <t>Total from page 2</t>
  </si>
  <si>
    <t xml:space="preserve">Downy </t>
  </si>
  <si>
    <t xml:space="preserve">Electrical Extension Cord </t>
  </si>
  <si>
    <t>Bowl (big)</t>
  </si>
  <si>
    <t>External 1TB</t>
  </si>
  <si>
    <t>2 units</t>
  </si>
  <si>
    <t xml:space="preserve">External 1TB </t>
  </si>
  <si>
    <t>28 pcs.</t>
  </si>
  <si>
    <t>Ink, Epson, T6641</t>
  </si>
  <si>
    <t>12 bottles</t>
  </si>
  <si>
    <t>Ink, Epson, T6642</t>
  </si>
  <si>
    <t>8 bottles</t>
  </si>
  <si>
    <t>Ink, Epson, T6643</t>
  </si>
  <si>
    <t>Ink, Epson, T6644</t>
  </si>
  <si>
    <t>Soft Broom (Walis Tambo)</t>
  </si>
  <si>
    <t>Broom (Walis Tingting)</t>
  </si>
  <si>
    <t xml:space="preserve">    Grand Total </t>
  </si>
  <si>
    <t xml:space="preserve">      Acting Municipal Vice Mayor</t>
  </si>
  <si>
    <t xml:space="preserve">                                                                                                                                                           Submitted By:</t>
  </si>
  <si>
    <t xml:space="preserve">                                                                                                                                                       Submitted By:</t>
  </si>
  <si>
    <t xml:space="preserve">                                                                                                                                                    Submitted By:</t>
  </si>
  <si>
    <t xml:space="preserve">                  Acting Municipal Mayor</t>
  </si>
  <si>
    <t>Municipal Accountant</t>
  </si>
  <si>
    <t xml:space="preserve">                                                                                                                              Submitted By:</t>
  </si>
  <si>
    <r>
      <rPr>
        <sz val="9"/>
        <color theme="0"/>
        <rFont val="Verdana"/>
        <family val="2"/>
      </rPr>
      <t xml:space="preserve">Prepared By:  </t>
    </r>
    <r>
      <rPr>
        <sz val="9"/>
        <color theme="1"/>
        <rFont val="Verdana"/>
        <family val="2"/>
      </rPr>
      <t xml:space="preserve">                                                                                          Submitted By:</t>
    </r>
  </si>
  <si>
    <r>
      <rPr>
        <sz val="9"/>
        <color theme="0"/>
        <rFont val="Verdana"/>
        <family val="2"/>
      </rPr>
      <t xml:space="preserve">Prepared By:      </t>
    </r>
    <r>
      <rPr>
        <sz val="9"/>
        <color theme="1"/>
        <rFont val="Verdana"/>
        <family val="2"/>
      </rPr>
      <t xml:space="preserve">                                                                                      Submitted By:</t>
    </r>
  </si>
  <si>
    <r>
      <rPr>
        <sz val="9"/>
        <color theme="0"/>
        <rFont val="Verdana"/>
        <family val="2"/>
      </rPr>
      <t xml:space="preserve">Prepared By: </t>
    </r>
    <r>
      <rPr>
        <sz val="9"/>
        <color theme="1"/>
        <rFont val="Verdana"/>
        <family val="2"/>
      </rPr>
      <t xml:space="preserve">                                                                                           Submitted By:</t>
    </r>
  </si>
  <si>
    <r>
      <rPr>
        <sz val="9"/>
        <color theme="0"/>
        <rFont val="Verdana"/>
        <family val="2"/>
      </rPr>
      <t xml:space="preserve">Prepared By:   </t>
    </r>
    <r>
      <rPr>
        <sz val="9"/>
        <color theme="1"/>
        <rFont val="Verdana"/>
        <family val="2"/>
      </rPr>
      <t xml:space="preserve">                                                                                         Submitted By:</t>
    </r>
  </si>
  <si>
    <r>
      <rPr>
        <sz val="9"/>
        <color theme="0"/>
        <rFont val="Verdana"/>
        <family val="2"/>
      </rPr>
      <t xml:space="preserve">Prepared By:       </t>
    </r>
    <r>
      <rPr>
        <sz val="9"/>
        <color theme="1"/>
        <rFont val="Verdana"/>
        <family val="2"/>
      </rPr>
      <t xml:space="preserve">                                                                                     Submitted By:</t>
    </r>
  </si>
  <si>
    <r>
      <rPr>
        <sz val="9"/>
        <color theme="0"/>
        <rFont val="Verdana"/>
        <family val="2"/>
      </rPr>
      <t xml:space="preserve">Prepared By:    </t>
    </r>
    <r>
      <rPr>
        <sz val="9"/>
        <color theme="1"/>
        <rFont val="Verdana"/>
        <family val="2"/>
      </rPr>
      <t xml:space="preserve">                                                                                        Submitted By:</t>
    </r>
  </si>
  <si>
    <r>
      <rPr>
        <sz val="9"/>
        <color theme="0"/>
        <rFont val="Verdana"/>
        <family val="2"/>
      </rPr>
      <t xml:space="preserve">Prepared By:     </t>
    </r>
    <r>
      <rPr>
        <sz val="9"/>
        <color theme="1"/>
        <rFont val="Verdana"/>
        <family val="2"/>
      </rPr>
      <t xml:space="preserve">                                                                                       Submitted By: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</si>
</sst>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00"/>
  </numFmts>
  <fonts count="8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Verdana"/>
      <family val="2"/>
    </font>
    <font>
      <b/>
      <sz val="12"/>
      <color theme="1"/>
      <name val="Verdana"/>
      <family val="2"/>
    </font>
    <font>
      <b/>
      <u/>
      <sz val="12"/>
      <color theme="1"/>
      <name val="Verdana"/>
      <family val="2"/>
    </font>
    <font>
      <i/>
      <sz val="12"/>
      <color theme="1"/>
      <name val="Verdana"/>
      <family val="2"/>
    </font>
    <font>
      <sz val="12"/>
      <color theme="1"/>
      <name val="Verdana"/>
      <family val="2"/>
    </font>
    <font>
      <b/>
      <i/>
      <sz val="12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10"/>
      <color theme="1"/>
      <name val="Arial"/>
      <family val="2"/>
    </font>
    <font>
      <i/>
      <sz val="8"/>
      <color theme="1"/>
      <name val="Verdana"/>
      <family val="2"/>
    </font>
    <font>
      <sz val="10"/>
      <color theme="1"/>
      <name val="Calibri"/>
      <family val="2"/>
      <scheme val="minor"/>
    </font>
    <font>
      <b/>
      <u/>
      <sz val="9"/>
      <color theme="1"/>
      <name val="Verdana"/>
      <family val="2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Verdana"/>
      <family val="2"/>
    </font>
    <font>
      <u/>
      <sz val="8"/>
      <color theme="1"/>
      <name val="Verdana"/>
      <family val="2"/>
    </font>
    <font>
      <sz val="9"/>
      <color theme="1"/>
      <name val="Verdana"/>
      <family val="2"/>
    </font>
    <font>
      <sz val="8"/>
      <color theme="1"/>
      <name val="Cambria"/>
      <family val="1"/>
      <scheme val="major"/>
    </font>
    <font>
      <sz val="8"/>
      <color theme="1"/>
      <name val="Calibri"/>
      <family val="2"/>
      <scheme val="minor"/>
    </font>
    <font>
      <i/>
      <sz val="8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u/>
      <sz val="9"/>
      <color theme="1"/>
      <name val="Verdana"/>
      <family val="2"/>
    </font>
    <font>
      <b/>
      <u/>
      <sz val="11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</font>
    <font>
      <b/>
      <sz val="11"/>
      <name val="Courier New"/>
      <family val="3"/>
    </font>
    <font>
      <sz val="9"/>
      <name val="Arial"/>
    </font>
    <font>
      <b/>
      <sz val="8"/>
      <name val="Arial"/>
      <family val="2"/>
    </font>
    <font>
      <b/>
      <sz val="9"/>
      <name val="Arial"/>
      <family val="2"/>
    </font>
    <font>
      <sz val="11"/>
      <name val="Arial Narrow"/>
      <family val="2"/>
    </font>
    <font>
      <sz val="12"/>
      <name val="Arial"/>
      <family val="2"/>
    </font>
    <font>
      <b/>
      <sz val="11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7"/>
      <color theme="1"/>
      <name val="Verdana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Verdana"/>
      <family val="2"/>
    </font>
    <font>
      <i/>
      <sz val="10"/>
      <name val="Arial"/>
      <family val="2"/>
    </font>
    <font>
      <b/>
      <sz val="12"/>
      <name val="Courier New"/>
      <family val="3"/>
    </font>
    <font>
      <b/>
      <i/>
      <sz val="10"/>
      <name val="Arial"/>
      <family val="2"/>
    </font>
    <font>
      <sz val="10"/>
      <name val="Courier New"/>
      <family val="3"/>
    </font>
    <font>
      <sz val="10"/>
      <name val="Arial Narrow"/>
      <family val="2"/>
    </font>
    <font>
      <sz val="9"/>
      <color rgb="FFFF0000"/>
      <name val="Arial"/>
      <family val="2"/>
    </font>
    <font>
      <sz val="13"/>
      <name val="Arial"/>
      <family val="2"/>
    </font>
    <font>
      <sz val="10"/>
      <color theme="1"/>
      <name val="Courier New"/>
      <family val="3"/>
    </font>
    <font>
      <sz val="9"/>
      <name val="Courier New"/>
      <family val="3"/>
    </font>
    <font>
      <b/>
      <sz val="10"/>
      <name val="Courier New"/>
      <family val="3"/>
    </font>
    <font>
      <b/>
      <sz val="9"/>
      <name val="Courier New"/>
      <family val="3"/>
    </font>
    <font>
      <sz val="9"/>
      <name val="Arial"/>
      <family val="2"/>
    </font>
    <font>
      <sz val="26"/>
      <name val="Arial"/>
      <family val="2"/>
    </font>
    <font>
      <sz val="7"/>
      <color theme="1"/>
      <name val="Calibri"/>
      <family val="2"/>
      <scheme val="minor"/>
    </font>
    <font>
      <b/>
      <sz val="7"/>
      <color theme="1"/>
      <name val="Verdana"/>
      <family val="2"/>
    </font>
    <font>
      <sz val="10"/>
      <color theme="1"/>
      <name val="Verdana"/>
      <family val="2"/>
    </font>
    <font>
      <b/>
      <sz val="7"/>
      <color theme="1"/>
      <name val="Calibri"/>
      <family val="2"/>
      <scheme val="minor"/>
    </font>
    <font>
      <sz val="7.5"/>
      <color theme="1"/>
      <name val="Verdana"/>
      <family val="2"/>
    </font>
    <font>
      <b/>
      <sz val="10"/>
      <color theme="1"/>
      <name val="Arial Unicode MS"/>
      <family val="2"/>
    </font>
    <font>
      <sz val="10"/>
      <color theme="1"/>
      <name val="Arial Unicode MS"/>
      <family val="2"/>
    </font>
    <font>
      <i/>
      <sz val="10"/>
      <color theme="1"/>
      <name val="Arial Unicode MS"/>
      <family val="2"/>
    </font>
    <font>
      <b/>
      <sz val="8"/>
      <color theme="1"/>
      <name val="Arial Unicode MS"/>
      <family val="2"/>
    </font>
    <font>
      <sz val="10"/>
      <name val="Calibri"/>
      <family val="2"/>
      <scheme val="minor"/>
    </font>
    <font>
      <sz val="7"/>
      <color theme="1"/>
      <name val="Arial"/>
      <family val="2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theme="1"/>
      <name val="Arial Unicode MS"/>
      <family val="2"/>
    </font>
    <font>
      <sz val="7"/>
      <color theme="1"/>
      <name val="Arial Unicode MS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 Unicode MS"/>
      <family val="2"/>
    </font>
    <font>
      <sz val="8"/>
      <color theme="0"/>
      <name val="Verdana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" fillId="0" borderId="0"/>
    <xf numFmtId="0" fontId="19" fillId="0" borderId="0"/>
    <xf numFmtId="0" fontId="1" fillId="0" borderId="0"/>
    <xf numFmtId="0" fontId="31" fillId="0" borderId="0"/>
    <xf numFmtId="43" fontId="31" fillId="0" borderId="0" applyFont="0" applyFill="0" applyBorder="0" applyAlignment="0" applyProtection="0"/>
  </cellStyleXfs>
  <cellXfs count="730">
    <xf numFmtId="0" fontId="0" fillId="0" borderId="0" xfId="0"/>
    <xf numFmtId="0" fontId="4" fillId="0" borderId="0" xfId="2" applyFont="1" applyAlignment="1">
      <alignment vertical="center"/>
    </xf>
    <xf numFmtId="0" fontId="1" fillId="0" borderId="0" xfId="2" applyFont="1" applyAlignment="1">
      <alignment vertical="center"/>
    </xf>
    <xf numFmtId="0" fontId="1" fillId="0" borderId="0" xfId="2" applyFont="1"/>
    <xf numFmtId="43" fontId="1" fillId="0" borderId="0" xfId="3" applyFont="1"/>
    <xf numFmtId="0" fontId="1" fillId="0" borderId="0" xfId="2" applyFont="1" applyAlignment="1">
      <alignment horizontal="center" wrapText="1"/>
    </xf>
    <xf numFmtId="0" fontId="1" fillId="2" borderId="0" xfId="2" applyFont="1" applyFill="1"/>
    <xf numFmtId="0" fontId="7" fillId="0" borderId="0" xfId="2" applyFont="1" applyAlignment="1">
      <alignment vertical="center"/>
    </xf>
    <xf numFmtId="0" fontId="0" fillId="0" borderId="0" xfId="2" applyFont="1"/>
    <xf numFmtId="0" fontId="9" fillId="0" borderId="0" xfId="2" applyFont="1" applyAlignment="1">
      <alignment vertical="center"/>
    </xf>
    <xf numFmtId="0" fontId="10" fillId="0" borderId="2" xfId="2" applyFont="1" applyBorder="1" applyAlignment="1">
      <alignment horizontal="center" vertical="center" wrapText="1"/>
    </xf>
    <xf numFmtId="0" fontId="11" fillId="0" borderId="0" xfId="2" applyFont="1"/>
    <xf numFmtId="0" fontId="11" fillId="2" borderId="0" xfId="2" applyFont="1" applyFill="1"/>
    <xf numFmtId="0" fontId="10" fillId="0" borderId="5" xfId="2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right" vertical="center" wrapText="1"/>
    </xf>
    <xf numFmtId="0" fontId="13" fillId="3" borderId="8" xfId="0" applyFont="1" applyFill="1" applyBorder="1" applyAlignment="1">
      <alignment horizontal="left" vertical="top" wrapText="1"/>
    </xf>
    <xf numFmtId="0" fontId="12" fillId="0" borderId="8" xfId="2" applyFont="1" applyFill="1" applyBorder="1" applyAlignment="1">
      <alignment horizontal="center" vertical="center" wrapText="1"/>
    </xf>
    <xf numFmtId="43" fontId="12" fillId="0" borderId="8" xfId="3" applyFont="1" applyFill="1" applyBorder="1" applyAlignment="1">
      <alignment horizontal="right" vertical="center" wrapText="1"/>
    </xf>
    <xf numFmtId="0" fontId="12" fillId="0" borderId="8" xfId="2" applyFont="1" applyBorder="1" applyAlignment="1">
      <alignment horizontal="left" vertical="center" wrapText="1"/>
    </xf>
    <xf numFmtId="0" fontId="14" fillId="0" borderId="8" xfId="2" applyFont="1" applyFill="1" applyBorder="1" applyAlignment="1">
      <alignment vertical="center" wrapText="1"/>
    </xf>
    <xf numFmtId="0" fontId="14" fillId="0" borderId="9" xfId="2" applyFont="1" applyFill="1" applyBorder="1" applyAlignment="1">
      <alignment vertical="center" wrapText="1"/>
    </xf>
    <xf numFmtId="0" fontId="15" fillId="0" borderId="10" xfId="2" applyFont="1" applyBorder="1"/>
    <xf numFmtId="0" fontId="2" fillId="2" borderId="0" xfId="2" applyFont="1" applyFill="1"/>
    <xf numFmtId="0" fontId="2" fillId="0" borderId="0" xfId="2" applyFont="1"/>
    <xf numFmtId="0" fontId="14" fillId="0" borderId="11" xfId="2" applyFont="1" applyFill="1" applyBorder="1" applyAlignment="1">
      <alignment vertical="center" wrapText="1"/>
    </xf>
    <xf numFmtId="0" fontId="10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43" fontId="1" fillId="0" borderId="12" xfId="3" applyFont="1" applyBorder="1"/>
    <xf numFmtId="43" fontId="1" fillId="0" borderId="13" xfId="3" applyFont="1" applyBorder="1"/>
    <xf numFmtId="0" fontId="16" fillId="0" borderId="0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0" xfId="2" applyFont="1" applyBorder="1" applyAlignment="1">
      <alignment horizontal="center" wrapText="1"/>
    </xf>
    <xf numFmtId="43" fontId="18" fillId="0" borderId="0" xfId="2" applyNumberFormat="1" applyFont="1"/>
    <xf numFmtId="0" fontId="3" fillId="0" borderId="0" xfId="2" applyFont="1"/>
    <xf numFmtId="0" fontId="3" fillId="2" borderId="0" xfId="2" applyFont="1" applyFill="1"/>
    <xf numFmtId="0" fontId="10" fillId="0" borderId="14" xfId="2" applyFont="1" applyBorder="1" applyAlignment="1">
      <alignment vertical="center"/>
    </xf>
    <xf numFmtId="0" fontId="1" fillId="0" borderId="14" xfId="2" applyFont="1" applyBorder="1" applyAlignment="1">
      <alignment vertical="center"/>
    </xf>
    <xf numFmtId="0" fontId="11" fillId="0" borderId="0" xfId="2" applyFont="1" applyBorder="1" applyAlignment="1">
      <alignment horizontal="left"/>
    </xf>
    <xf numFmtId="0" fontId="11" fillId="0" borderId="0" xfId="2" applyFont="1" applyBorder="1" applyAlignment="1">
      <alignment horizontal="center"/>
    </xf>
    <xf numFmtId="0" fontId="10" fillId="0" borderId="8" xfId="2" applyFont="1" applyBorder="1" applyAlignment="1">
      <alignment vertical="center"/>
    </xf>
    <xf numFmtId="0" fontId="1" fillId="0" borderId="8" xfId="2" applyFont="1" applyBorder="1" applyAlignment="1">
      <alignment vertical="center"/>
    </xf>
    <xf numFmtId="0" fontId="15" fillId="0" borderId="0" xfId="2" applyFont="1" applyBorder="1"/>
    <xf numFmtId="0" fontId="1" fillId="0" borderId="0" xfId="2" applyFont="1" applyBorder="1"/>
    <xf numFmtId="0" fontId="20" fillId="0" borderId="0" xfId="2" applyFont="1" applyAlignment="1">
      <alignment vertical="center"/>
    </xf>
    <xf numFmtId="43" fontId="1" fillId="0" borderId="0" xfId="4" applyFont="1"/>
    <xf numFmtId="0" fontId="21" fillId="0" borderId="0" xfId="2" applyFont="1" applyAlignment="1">
      <alignment vertical="center"/>
    </xf>
    <xf numFmtId="43" fontId="1" fillId="0" borderId="0" xfId="2" applyNumberFormat="1" applyFont="1"/>
    <xf numFmtId="0" fontId="22" fillId="0" borderId="0" xfId="2" applyFont="1" applyAlignment="1">
      <alignment vertical="center"/>
    </xf>
    <xf numFmtId="0" fontId="0" fillId="0" borderId="0" xfId="2" applyFont="1" applyBorder="1" applyAlignment="1">
      <alignment horizontal="center" vertical="center"/>
    </xf>
    <xf numFmtId="0" fontId="1" fillId="0" borderId="0" xfId="2" applyFont="1" applyBorder="1" applyAlignment="1">
      <alignment horizontal="center"/>
    </xf>
    <xf numFmtId="0" fontId="0" fillId="0" borderId="0" xfId="2" applyFont="1" applyBorder="1" applyAlignment="1">
      <alignment vertical="center"/>
    </xf>
    <xf numFmtId="0" fontId="1" fillId="0" borderId="0" xfId="2" applyFont="1" applyBorder="1" applyAlignment="1"/>
    <xf numFmtId="2" fontId="12" fillId="0" borderId="8" xfId="3" applyNumberFormat="1" applyFont="1" applyFill="1" applyBorder="1" applyAlignment="1">
      <alignment horizontal="right" vertical="center" wrapText="1"/>
    </xf>
    <xf numFmtId="0" fontId="12" fillId="0" borderId="7" xfId="2" applyFont="1" applyBorder="1" applyAlignment="1">
      <alignment vertical="center" wrapText="1"/>
    </xf>
    <xf numFmtId="0" fontId="12" fillId="0" borderId="8" xfId="2" applyFont="1" applyFill="1" applyBorder="1" applyAlignment="1">
      <alignment vertical="center" wrapText="1"/>
    </xf>
    <xf numFmtId="0" fontId="23" fillId="0" borderId="20" xfId="2" applyFont="1" applyBorder="1" applyAlignment="1">
      <alignment horizontal="right" vertical="center" wrapText="1"/>
    </xf>
    <xf numFmtId="0" fontId="23" fillId="0" borderId="8" xfId="2" applyFont="1" applyBorder="1" applyAlignment="1">
      <alignment horizontal="left" vertical="center" wrapText="1"/>
    </xf>
    <xf numFmtId="0" fontId="23" fillId="0" borderId="21" xfId="2" applyFont="1" applyBorder="1" applyAlignment="1">
      <alignment horizontal="center" vertical="center" wrapText="1"/>
    </xf>
    <xf numFmtId="43" fontId="23" fillId="0" borderId="19" xfId="3" applyFont="1" applyBorder="1" applyAlignment="1">
      <alignment horizontal="center" vertical="center" wrapText="1"/>
    </xf>
    <xf numFmtId="0" fontId="23" fillId="0" borderId="19" xfId="2" applyFont="1" applyBorder="1" applyAlignment="1">
      <alignment horizontal="center" vertical="center" wrapText="1"/>
    </xf>
    <xf numFmtId="0" fontId="23" fillId="0" borderId="19" xfId="2" applyFont="1" applyBorder="1" applyAlignment="1">
      <alignment horizontal="right" vertical="center" wrapText="1"/>
    </xf>
    <xf numFmtId="0" fontId="10" fillId="0" borderId="19" xfId="2" applyFont="1" applyBorder="1" applyAlignment="1">
      <alignment horizontal="center" vertical="center" wrapText="1"/>
    </xf>
    <xf numFmtId="0" fontId="23" fillId="0" borderId="19" xfId="2" applyFont="1" applyBorder="1" applyAlignment="1">
      <alignment vertical="center" wrapText="1"/>
    </xf>
    <xf numFmtId="0" fontId="10" fillId="0" borderId="22" xfId="2" applyFont="1" applyBorder="1" applyAlignment="1">
      <alignment horizontal="center" vertical="center" wrapText="1"/>
    </xf>
    <xf numFmtId="0" fontId="24" fillId="0" borderId="8" xfId="0" applyFont="1" applyBorder="1" applyAlignment="1">
      <alignment vertical="center" wrapText="1"/>
    </xf>
    <xf numFmtId="43" fontId="23" fillId="0" borderId="8" xfId="3" applyFont="1" applyFill="1" applyBorder="1" applyAlignment="1">
      <alignment horizontal="right" vertical="center" wrapText="1"/>
    </xf>
    <xf numFmtId="0" fontId="25" fillId="0" borderId="8" xfId="2" applyFont="1" applyFill="1" applyBorder="1" applyAlignment="1">
      <alignment horizontal="right" vertical="center" wrapText="1"/>
    </xf>
    <xf numFmtId="0" fontId="25" fillId="0" borderId="8" xfId="2" applyFont="1" applyFill="1" applyBorder="1" applyAlignment="1">
      <alignment vertical="center" wrapText="1"/>
    </xf>
    <xf numFmtId="0" fontId="23" fillId="0" borderId="17" xfId="2" applyFont="1" applyFill="1" applyBorder="1" applyAlignment="1">
      <alignment horizontal="center" vertical="center" wrapText="1"/>
    </xf>
    <xf numFmtId="0" fontId="23" fillId="0" borderId="0" xfId="2" applyFont="1" applyAlignment="1">
      <alignment horizontal="center"/>
    </xf>
    <xf numFmtId="0" fontId="23" fillId="0" borderId="8" xfId="2" applyFont="1" applyBorder="1" applyAlignment="1">
      <alignment horizontal="right" vertical="center" wrapText="1"/>
    </xf>
    <xf numFmtId="0" fontId="23" fillId="0" borderId="7" xfId="2" applyFont="1" applyBorder="1" applyAlignment="1">
      <alignment horizontal="right" vertical="center" wrapText="1"/>
    </xf>
    <xf numFmtId="0" fontId="26" fillId="3" borderId="8" xfId="0" applyFont="1" applyFill="1" applyBorder="1" applyAlignment="1">
      <alignment horizontal="left" vertical="top" wrapText="1"/>
    </xf>
    <xf numFmtId="0" fontId="23" fillId="0" borderId="8" xfId="2" applyFont="1" applyFill="1" applyBorder="1" applyAlignment="1">
      <alignment horizontal="center" vertical="center" wrapText="1"/>
    </xf>
    <xf numFmtId="2" fontId="23" fillId="0" borderId="8" xfId="3" applyNumberFormat="1" applyFont="1" applyFill="1" applyBorder="1" applyAlignment="1">
      <alignment horizontal="right" vertical="center" wrapText="1"/>
    </xf>
    <xf numFmtId="0" fontId="23" fillId="0" borderId="7" xfId="2" applyFont="1" applyBorder="1" applyAlignment="1">
      <alignment vertical="center" wrapText="1"/>
    </xf>
    <xf numFmtId="2" fontId="23" fillId="0" borderId="8" xfId="2" applyNumberFormat="1" applyFont="1" applyFill="1" applyBorder="1" applyAlignment="1">
      <alignment vertical="center" wrapText="1"/>
    </xf>
    <xf numFmtId="0" fontId="7" fillId="0" borderId="0" xfId="2" applyFont="1" applyBorder="1" applyAlignment="1">
      <alignment vertical="center"/>
    </xf>
    <xf numFmtId="0" fontId="1" fillId="0" borderId="0" xfId="2" applyFont="1" applyBorder="1" applyAlignment="1">
      <alignment vertical="center"/>
    </xf>
    <xf numFmtId="43" fontId="1" fillId="0" borderId="0" xfId="3" applyFont="1" applyBorder="1"/>
    <xf numFmtId="0" fontId="1" fillId="0" borderId="0" xfId="2" applyFont="1" applyBorder="1" applyAlignment="1">
      <alignment horizontal="center" wrapText="1"/>
    </xf>
    <xf numFmtId="0" fontId="9" fillId="0" borderId="0" xfId="2" applyFont="1" applyBorder="1" applyAlignment="1">
      <alignment vertical="center"/>
    </xf>
    <xf numFmtId="0" fontId="10" fillId="0" borderId="0" xfId="2" applyFont="1" applyBorder="1" applyAlignment="1">
      <alignment horizontal="center" vertical="center" wrapText="1"/>
    </xf>
    <xf numFmtId="0" fontId="12" fillId="0" borderId="0" xfId="2" applyFont="1" applyBorder="1" applyAlignment="1">
      <alignment horizontal="right" vertical="center" wrapText="1"/>
    </xf>
    <xf numFmtId="0" fontId="13" fillId="3" borderId="0" xfId="0" applyFont="1" applyFill="1" applyBorder="1" applyAlignment="1">
      <alignment horizontal="left" vertical="top" wrapText="1"/>
    </xf>
    <xf numFmtId="0" fontId="12" fillId="0" borderId="0" xfId="2" applyFont="1" applyFill="1" applyBorder="1" applyAlignment="1">
      <alignment horizontal="center" vertical="center" wrapText="1"/>
    </xf>
    <xf numFmtId="43" fontId="12" fillId="0" borderId="0" xfId="3" applyFont="1" applyFill="1" applyBorder="1" applyAlignment="1">
      <alignment horizontal="right" vertical="center" wrapText="1"/>
    </xf>
    <xf numFmtId="0" fontId="12" fillId="0" borderId="0" xfId="2" applyFont="1" applyBorder="1" applyAlignment="1">
      <alignment horizontal="left" vertical="center" wrapText="1"/>
    </xf>
    <xf numFmtId="0" fontId="14" fillId="0" borderId="0" xfId="2" applyFont="1" applyFill="1" applyBorder="1" applyAlignment="1">
      <alignment vertical="center" wrapText="1"/>
    </xf>
    <xf numFmtId="2" fontId="12" fillId="0" borderId="0" xfId="3" applyNumberFormat="1" applyFont="1" applyFill="1" applyBorder="1" applyAlignment="1">
      <alignment horizontal="right" vertical="center" wrapText="1"/>
    </xf>
    <xf numFmtId="0" fontId="12" fillId="0" borderId="0" xfId="2" applyFont="1" applyBorder="1" applyAlignment="1">
      <alignment vertical="center" wrapText="1"/>
    </xf>
    <xf numFmtId="0" fontId="12" fillId="0" borderId="0" xfId="2" applyFont="1" applyFill="1" applyBorder="1" applyAlignment="1">
      <alignment vertical="center" wrapText="1"/>
    </xf>
    <xf numFmtId="0" fontId="10" fillId="0" borderId="0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43" fontId="18" fillId="0" borderId="0" xfId="2" applyNumberFormat="1" applyFont="1" applyBorder="1"/>
    <xf numFmtId="0" fontId="3" fillId="0" borderId="0" xfId="2" applyFont="1" applyBorder="1"/>
    <xf numFmtId="0" fontId="20" fillId="0" borderId="0" xfId="2" applyFont="1" applyBorder="1" applyAlignment="1">
      <alignment vertical="center"/>
    </xf>
    <xf numFmtId="43" fontId="1" fillId="0" borderId="0" xfId="4" applyFont="1" applyBorder="1"/>
    <xf numFmtId="0" fontId="21" fillId="0" borderId="0" xfId="2" applyFont="1" applyBorder="1" applyAlignment="1">
      <alignment vertical="center"/>
    </xf>
    <xf numFmtId="43" fontId="1" fillId="0" borderId="0" xfId="2" applyNumberFormat="1" applyFont="1" applyBorder="1"/>
    <xf numFmtId="0" fontId="22" fillId="0" borderId="0" xfId="2" applyFont="1" applyBorder="1" applyAlignment="1">
      <alignment vertical="center"/>
    </xf>
    <xf numFmtId="0" fontId="0" fillId="0" borderId="0" xfId="2" applyFont="1" applyBorder="1"/>
    <xf numFmtId="0" fontId="23" fillId="0" borderId="0" xfId="2" applyFont="1" applyBorder="1" applyAlignment="1">
      <alignment horizontal="right" vertical="center" wrapText="1"/>
    </xf>
    <xf numFmtId="0" fontId="23" fillId="0" borderId="0" xfId="2" applyFont="1" applyBorder="1" applyAlignment="1">
      <alignment horizontal="left" vertical="center" wrapText="1"/>
    </xf>
    <xf numFmtId="0" fontId="23" fillId="0" borderId="0" xfId="2" applyFont="1" applyBorder="1" applyAlignment="1">
      <alignment horizontal="center" vertical="center" wrapText="1"/>
    </xf>
    <xf numFmtId="43" fontId="23" fillId="0" borderId="0" xfId="3" applyFont="1" applyBorder="1" applyAlignment="1">
      <alignment horizontal="center" vertical="center" wrapText="1"/>
    </xf>
    <xf numFmtId="0" fontId="23" fillId="0" borderId="0" xfId="2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43" fontId="23" fillId="0" borderId="0" xfId="3" applyFont="1" applyFill="1" applyBorder="1" applyAlignment="1">
      <alignment horizontal="right" vertical="center" wrapText="1"/>
    </xf>
    <xf numFmtId="0" fontId="25" fillId="0" borderId="0" xfId="2" applyFont="1" applyFill="1" applyBorder="1" applyAlignment="1">
      <alignment horizontal="right" vertical="center" wrapText="1"/>
    </xf>
    <xf numFmtId="0" fontId="25" fillId="0" borderId="0" xfId="2" applyFont="1" applyFill="1" applyBorder="1" applyAlignment="1">
      <alignment vertical="center" wrapText="1"/>
    </xf>
    <xf numFmtId="0" fontId="23" fillId="0" borderId="0" xfId="2" applyFont="1" applyFill="1" applyBorder="1" applyAlignment="1">
      <alignment horizontal="center" vertical="center" wrapText="1"/>
    </xf>
    <xf numFmtId="0" fontId="23" fillId="0" borderId="0" xfId="2" applyFont="1" applyBorder="1" applyAlignment="1">
      <alignment horizontal="right"/>
    </xf>
    <xf numFmtId="0" fontId="26" fillId="3" borderId="0" xfId="0" applyFont="1" applyFill="1" applyBorder="1" applyAlignment="1">
      <alignment horizontal="left" vertical="top" wrapText="1"/>
    </xf>
    <xf numFmtId="2" fontId="23" fillId="0" borderId="0" xfId="3" applyNumberFormat="1" applyFont="1" applyFill="1" applyBorder="1" applyAlignment="1">
      <alignment horizontal="right" vertical="center" wrapText="1"/>
    </xf>
    <xf numFmtId="2" fontId="23" fillId="0" borderId="0" xfId="2" applyNumberFormat="1" applyFont="1" applyFill="1" applyBorder="1" applyAlignment="1">
      <alignment vertical="center" wrapText="1"/>
    </xf>
    <xf numFmtId="0" fontId="27" fillId="0" borderId="18" xfId="2" applyFont="1" applyBorder="1" applyAlignment="1">
      <alignment vertical="center"/>
    </xf>
    <xf numFmtId="43" fontId="0" fillId="0" borderId="18" xfId="3" applyFont="1" applyBorder="1" applyAlignment="1"/>
    <xf numFmtId="43" fontId="0" fillId="0" borderId="0" xfId="3" applyFont="1" applyAlignment="1"/>
    <xf numFmtId="0" fontId="0" fillId="0" borderId="0" xfId="0" applyAlignment="1">
      <alignment vertic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43" fontId="0" fillId="0" borderId="8" xfId="1" applyFont="1" applyBorder="1"/>
    <xf numFmtId="1" fontId="24" fillId="0" borderId="8" xfId="1" applyNumberFormat="1" applyFont="1" applyBorder="1" applyAlignment="1">
      <alignment horizontal="center"/>
    </xf>
    <xf numFmtId="1" fontId="24" fillId="0" borderId="8" xfId="0" applyNumberFormat="1" applyFont="1" applyBorder="1" applyAlignment="1">
      <alignment horizontal="center"/>
    </xf>
    <xf numFmtId="1" fontId="24" fillId="0" borderId="11" xfId="0" applyNumberFormat="1" applyFont="1" applyBorder="1" applyAlignment="1">
      <alignment horizontal="center"/>
    </xf>
    <xf numFmtId="0" fontId="0" fillId="0" borderId="8" xfId="0" applyFill="1" applyBorder="1"/>
    <xf numFmtId="0" fontId="0" fillId="0" borderId="4" xfId="0" applyBorder="1"/>
    <xf numFmtId="0" fontId="0" fillId="0" borderId="5" xfId="0" applyBorder="1"/>
    <xf numFmtId="43" fontId="0" fillId="0" borderId="5" xfId="1" applyFont="1" applyBorder="1"/>
    <xf numFmtId="1" fontId="24" fillId="0" borderId="5" xfId="1" applyNumberFormat="1" applyFont="1" applyBorder="1" applyAlignment="1">
      <alignment horizontal="center"/>
    </xf>
    <xf numFmtId="1" fontId="24" fillId="0" borderId="5" xfId="0" applyNumberFormat="1" applyFont="1" applyBorder="1" applyAlignment="1">
      <alignment horizontal="center"/>
    </xf>
    <xf numFmtId="1" fontId="24" fillId="0" borderId="6" xfId="0" applyNumberFormat="1" applyFont="1" applyBorder="1" applyAlignment="1">
      <alignment horizontal="center"/>
    </xf>
    <xf numFmtId="43" fontId="0" fillId="0" borderId="0" xfId="1" applyFont="1"/>
    <xf numFmtId="1" fontId="11" fillId="0" borderId="0" xfId="0" applyNumberFormat="1" applyFont="1"/>
    <xf numFmtId="1" fontId="0" fillId="0" borderId="0" xfId="0" applyNumberFormat="1"/>
    <xf numFmtId="0" fontId="0" fillId="0" borderId="12" xfId="0" applyBorder="1"/>
    <xf numFmtId="0" fontId="29" fillId="0" borderId="0" xfId="0" applyFont="1"/>
    <xf numFmtId="0" fontId="24" fillId="0" borderId="0" xfId="0" applyFont="1"/>
    <xf numFmtId="0" fontId="11" fillId="0" borderId="0" xfId="0" applyFont="1"/>
    <xf numFmtId="0" fontId="30" fillId="0" borderId="0" xfId="0" applyFont="1"/>
    <xf numFmtId="0" fontId="0" fillId="0" borderId="29" xfId="0" applyBorder="1"/>
    <xf numFmtId="0" fontId="0" fillId="0" borderId="13" xfId="0" applyBorder="1"/>
    <xf numFmtId="0" fontId="0" fillId="0" borderId="21" xfId="0" applyBorder="1"/>
    <xf numFmtId="0" fontId="0" fillId="0" borderId="30" xfId="0" applyBorder="1"/>
    <xf numFmtId="0" fontId="0" fillId="0" borderId="0" xfId="0" applyBorder="1"/>
    <xf numFmtId="0" fontId="0" fillId="0" borderId="31" xfId="0" applyBorder="1"/>
    <xf numFmtId="0" fontId="0" fillId="0" borderId="15" xfId="0" applyBorder="1"/>
    <xf numFmtId="0" fontId="0" fillId="0" borderId="18" xfId="0" applyBorder="1"/>
    <xf numFmtId="0" fontId="0" fillId="0" borderId="10" xfId="0" applyBorder="1"/>
    <xf numFmtId="0" fontId="0" fillId="0" borderId="34" xfId="0" applyBorder="1"/>
    <xf numFmtId="0" fontId="0" fillId="0" borderId="16" xfId="0" applyBorder="1"/>
    <xf numFmtId="43" fontId="11" fillId="0" borderId="0" xfId="1" applyFont="1" applyBorder="1"/>
    <xf numFmtId="0" fontId="0" fillId="0" borderId="17" xfId="0" applyBorder="1"/>
    <xf numFmtId="43" fontId="0" fillId="0" borderId="17" xfId="1" applyFont="1" applyBorder="1"/>
    <xf numFmtId="43" fontId="0" fillId="0" borderId="8" xfId="0" applyNumberFormat="1" applyBorder="1"/>
    <xf numFmtId="0" fontId="0" fillId="0" borderId="11" xfId="0" applyBorder="1"/>
    <xf numFmtId="43" fontId="11" fillId="0" borderId="35" xfId="1" applyFont="1" applyBorder="1"/>
    <xf numFmtId="0" fontId="0" fillId="0" borderId="36" xfId="0" applyBorder="1"/>
    <xf numFmtId="43" fontId="11" fillId="0" borderId="37" xfId="1" applyFont="1" applyBorder="1"/>
    <xf numFmtId="0" fontId="0" fillId="0" borderId="38" xfId="0" applyBorder="1"/>
    <xf numFmtId="0" fontId="0" fillId="0" borderId="6" xfId="0" applyBorder="1"/>
    <xf numFmtId="0" fontId="31" fillId="0" borderId="0" xfId="8"/>
    <xf numFmtId="0" fontId="34" fillId="0" borderId="0" xfId="8" applyFont="1"/>
    <xf numFmtId="0" fontId="35" fillId="0" borderId="39" xfId="8" applyFont="1" applyBorder="1"/>
    <xf numFmtId="0" fontId="31" fillId="0" borderId="39" xfId="8" applyBorder="1"/>
    <xf numFmtId="0" fontId="31" fillId="0" borderId="0" xfId="8" applyBorder="1"/>
    <xf numFmtId="0" fontId="31" fillId="0" borderId="40" xfId="8" applyBorder="1"/>
    <xf numFmtId="0" fontId="35" fillId="0" borderId="40" xfId="8" applyFont="1" applyBorder="1"/>
    <xf numFmtId="0" fontId="36" fillId="0" borderId="0" xfId="8" applyFont="1"/>
    <xf numFmtId="0" fontId="38" fillId="0" borderId="0" xfId="8" applyFont="1"/>
    <xf numFmtId="0" fontId="33" fillId="0" borderId="0" xfId="8" applyFont="1"/>
    <xf numFmtId="0" fontId="37" fillId="0" borderId="8" xfId="8" applyFont="1" applyBorder="1" applyAlignment="1">
      <alignment horizontal="center" vertical="center"/>
    </xf>
    <xf numFmtId="0" fontId="37" fillId="0" borderId="10" xfId="8" applyFont="1" applyBorder="1" applyAlignment="1">
      <alignment horizontal="center" vertical="center"/>
    </xf>
    <xf numFmtId="0" fontId="37" fillId="0" borderId="43" xfId="8" applyFont="1" applyBorder="1" applyAlignment="1">
      <alignment horizontal="center" vertical="center"/>
    </xf>
    <xf numFmtId="0" fontId="37" fillId="0" borderId="44" xfId="8" applyFont="1" applyBorder="1" applyAlignment="1">
      <alignment horizontal="center" vertical="center"/>
    </xf>
    <xf numFmtId="0" fontId="39" fillId="0" borderId="16" xfId="8" applyFont="1" applyBorder="1" applyAlignment="1">
      <alignment horizontal="center" vertical="center"/>
    </xf>
    <xf numFmtId="0" fontId="39" fillId="0" borderId="16" xfId="8" applyFont="1" applyBorder="1" applyAlignment="1">
      <alignment vertical="center"/>
    </xf>
    <xf numFmtId="0" fontId="39" fillId="0" borderId="35" xfId="8" applyFont="1" applyBorder="1" applyAlignment="1">
      <alignment vertical="center"/>
    </xf>
    <xf numFmtId="0" fontId="39" fillId="0" borderId="17" xfId="8" applyFont="1" applyBorder="1" applyAlignment="1">
      <alignment vertical="center"/>
    </xf>
    <xf numFmtId="0" fontId="39" fillId="0" borderId="8" xfId="8" applyFont="1" applyBorder="1" applyAlignment="1">
      <alignment horizontal="center" vertical="center"/>
    </xf>
    <xf numFmtId="0" fontId="39" fillId="0" borderId="17" xfId="8" applyFont="1" applyBorder="1" applyAlignment="1">
      <alignment horizontal="center" vertical="center"/>
    </xf>
    <xf numFmtId="2" fontId="39" fillId="0" borderId="45" xfId="8" applyNumberFormat="1" applyFont="1" applyBorder="1" applyAlignment="1">
      <alignment horizontal="center" vertical="center"/>
    </xf>
    <xf numFmtId="43" fontId="39" fillId="0" borderId="8" xfId="9" applyFont="1" applyBorder="1" applyAlignment="1">
      <alignment vertical="center"/>
    </xf>
    <xf numFmtId="0" fontId="39" fillId="0" borderId="8" xfId="8" applyFont="1" applyBorder="1" applyAlignment="1">
      <alignment vertical="center"/>
    </xf>
    <xf numFmtId="0" fontId="40" fillId="0" borderId="0" xfId="8" applyFont="1"/>
    <xf numFmtId="0" fontId="39" fillId="0" borderId="15" xfId="8" applyFont="1" applyBorder="1" applyAlignment="1">
      <alignment horizontal="center" vertical="center"/>
    </xf>
    <xf numFmtId="0" fontId="39" fillId="0" borderId="15" xfId="8" applyFont="1" applyBorder="1" applyAlignment="1">
      <alignment vertical="center"/>
    </xf>
    <xf numFmtId="0" fontId="41" fillId="0" borderId="18" xfId="8" applyFont="1" applyBorder="1" applyAlignment="1">
      <alignment vertical="center"/>
    </xf>
    <xf numFmtId="0" fontId="39" fillId="0" borderId="18" xfId="8" applyFont="1" applyBorder="1" applyAlignment="1">
      <alignment vertical="center"/>
    </xf>
    <xf numFmtId="0" fontId="39" fillId="0" borderId="10" xfId="8" applyFont="1" applyBorder="1" applyAlignment="1">
      <alignment vertical="center"/>
    </xf>
    <xf numFmtId="0" fontId="39" fillId="0" borderId="14" xfId="8" applyFont="1" applyBorder="1" applyAlignment="1">
      <alignment horizontal="center" vertical="center"/>
    </xf>
    <xf numFmtId="0" fontId="39" fillId="0" borderId="10" xfId="8" applyFont="1" applyBorder="1" applyAlignment="1">
      <alignment horizontal="center" vertical="center"/>
    </xf>
    <xf numFmtId="2" fontId="39" fillId="0" borderId="46" xfId="8" applyNumberFormat="1" applyFont="1" applyBorder="1" applyAlignment="1">
      <alignment horizontal="center" vertical="center"/>
    </xf>
    <xf numFmtId="0" fontId="39" fillId="0" borderId="14" xfId="8" applyFont="1" applyBorder="1" applyAlignment="1">
      <alignment vertical="center"/>
    </xf>
    <xf numFmtId="2" fontId="39" fillId="0" borderId="17" xfId="8" applyNumberFormat="1" applyFont="1" applyBorder="1" applyAlignment="1">
      <alignment horizontal="center" vertical="center"/>
    </xf>
    <xf numFmtId="2" fontId="39" fillId="0" borderId="8" xfId="8" applyNumberFormat="1" applyFont="1" applyBorder="1" applyAlignment="1">
      <alignment horizontal="center" vertical="center"/>
    </xf>
    <xf numFmtId="2" fontId="39" fillId="0" borderId="14" xfId="8" applyNumberFormat="1" applyFont="1" applyBorder="1" applyAlignment="1">
      <alignment horizontal="center" vertical="center"/>
    </xf>
    <xf numFmtId="0" fontId="31" fillId="0" borderId="19" xfId="8" applyBorder="1" applyAlignment="1">
      <alignment horizontal="center"/>
    </xf>
    <xf numFmtId="0" fontId="31" fillId="0" borderId="18" xfId="8" applyBorder="1"/>
    <xf numFmtId="0" fontId="31" fillId="0" borderId="10" xfId="8" applyBorder="1"/>
    <xf numFmtId="0" fontId="31" fillId="0" borderId="14" xfId="8" applyBorder="1"/>
    <xf numFmtId="0" fontId="31" fillId="0" borderId="10" xfId="8" applyBorder="1" applyAlignment="1">
      <alignment horizontal="center"/>
    </xf>
    <xf numFmtId="2" fontId="19" fillId="0" borderId="14" xfId="8" applyNumberFormat="1" applyFont="1" applyBorder="1" applyAlignment="1">
      <alignment horizontal="center"/>
    </xf>
    <xf numFmtId="0" fontId="31" fillId="0" borderId="47" xfId="8" applyBorder="1" applyAlignment="1"/>
    <xf numFmtId="0" fontId="41" fillId="0" borderId="0" xfId="8" applyFont="1" applyBorder="1" applyAlignment="1">
      <alignment vertical="center"/>
    </xf>
    <xf numFmtId="0" fontId="39" fillId="0" borderId="0" xfId="8" applyFont="1" applyBorder="1" applyAlignment="1">
      <alignment vertical="center"/>
    </xf>
    <xf numFmtId="0" fontId="39" fillId="0" borderId="31" xfId="8" applyFont="1" applyBorder="1" applyAlignment="1">
      <alignment vertical="center"/>
    </xf>
    <xf numFmtId="0" fontId="39" fillId="0" borderId="47" xfId="8" applyFont="1" applyBorder="1" applyAlignment="1">
      <alignment horizontal="center" vertical="center"/>
    </xf>
    <xf numFmtId="43" fontId="39" fillId="0" borderId="47" xfId="9" applyFont="1" applyBorder="1" applyAlignment="1">
      <alignment vertical="center"/>
    </xf>
    <xf numFmtId="0" fontId="39" fillId="0" borderId="47" xfId="8" applyFont="1" applyBorder="1" applyAlignment="1">
      <alignment vertical="center"/>
    </xf>
    <xf numFmtId="0" fontId="31" fillId="0" borderId="31" xfId="8" applyBorder="1"/>
    <xf numFmtId="0" fontId="31" fillId="0" borderId="47" xfId="8" applyBorder="1"/>
    <xf numFmtId="0" fontId="19" fillId="0" borderId="47" xfId="8" applyFont="1" applyBorder="1"/>
    <xf numFmtId="0" fontId="42" fillId="0" borderId="47" xfId="8" applyFont="1" applyBorder="1"/>
    <xf numFmtId="0" fontId="19" fillId="0" borderId="0" xfId="8" applyFont="1" applyBorder="1"/>
    <xf numFmtId="0" fontId="19" fillId="0" borderId="47" xfId="8" applyFont="1" applyBorder="1" applyAlignment="1">
      <alignment horizontal="center"/>
    </xf>
    <xf numFmtId="0" fontId="39" fillId="0" borderId="0" xfId="8" applyFont="1" applyBorder="1" applyAlignment="1">
      <alignment horizontal="center" vertical="center"/>
    </xf>
    <xf numFmtId="0" fontId="39" fillId="0" borderId="31" xfId="8" applyFont="1" applyBorder="1" applyAlignment="1">
      <alignment horizontal="center" vertical="center"/>
    </xf>
    <xf numFmtId="2" fontId="39" fillId="0" borderId="47" xfId="8" applyNumberFormat="1" applyFont="1" applyBorder="1" applyAlignment="1">
      <alignment horizontal="center" vertical="center"/>
    </xf>
    <xf numFmtId="0" fontId="31" fillId="0" borderId="47" xfId="8" applyBorder="1" applyAlignment="1">
      <alignment horizontal="center"/>
    </xf>
    <xf numFmtId="0" fontId="31" fillId="0" borderId="14" xfId="8" applyBorder="1" applyAlignment="1">
      <alignment horizontal="center"/>
    </xf>
    <xf numFmtId="0" fontId="19" fillId="0" borderId="35" xfId="8" applyFont="1" applyBorder="1" applyAlignment="1"/>
    <xf numFmtId="0" fontId="44" fillId="0" borderId="35" xfId="8" applyFont="1" applyBorder="1" applyAlignment="1"/>
    <xf numFmtId="0" fontId="43" fillId="0" borderId="17" xfId="8" applyFont="1" applyBorder="1" applyAlignment="1">
      <alignment horizontal="center"/>
    </xf>
    <xf numFmtId="0" fontId="42" fillId="0" borderId="14" xfId="8" applyFont="1" applyBorder="1"/>
    <xf numFmtId="0" fontId="43" fillId="0" borderId="14" xfId="8" applyFont="1" applyBorder="1"/>
    <xf numFmtId="0" fontId="43" fillId="0" borderId="35" xfId="8" applyFont="1" applyBorder="1" applyAlignment="1"/>
    <xf numFmtId="0" fontId="19" fillId="0" borderId="17" xfId="8" applyFont="1" applyBorder="1" applyAlignment="1">
      <alignment horizontal="center"/>
    </xf>
    <xf numFmtId="0" fontId="19" fillId="0" borderId="17" xfId="8" applyFont="1" applyBorder="1" applyAlignment="1">
      <alignment horizontal="right"/>
    </xf>
    <xf numFmtId="0" fontId="19" fillId="0" borderId="18" xfId="8" applyFont="1" applyBorder="1"/>
    <xf numFmtId="2" fontId="19" fillId="0" borderId="10" xfId="8" applyNumberFormat="1" applyFont="1" applyBorder="1" applyAlignment="1">
      <alignment horizontal="center"/>
    </xf>
    <xf numFmtId="2" fontId="31" fillId="0" borderId="10" xfId="8" applyNumberFormat="1" applyBorder="1"/>
    <xf numFmtId="0" fontId="37" fillId="0" borderId="49" xfId="8" applyFont="1" applyBorder="1" applyAlignment="1">
      <alignment horizontal="center" vertical="center"/>
    </xf>
    <xf numFmtId="0" fontId="37" fillId="0" borderId="50" xfId="8" applyFont="1" applyBorder="1" applyAlignment="1">
      <alignment horizontal="center" vertical="center"/>
    </xf>
    <xf numFmtId="0" fontId="37" fillId="0" borderId="51" xfId="8" applyFont="1" applyBorder="1" applyAlignment="1">
      <alignment horizontal="center" vertical="center"/>
    </xf>
    <xf numFmtId="0" fontId="39" fillId="0" borderId="52" xfId="8" applyFont="1" applyBorder="1" applyAlignment="1">
      <alignment horizontal="center" vertical="center"/>
    </xf>
    <xf numFmtId="0" fontId="39" fillId="0" borderId="52" xfId="8" applyFont="1" applyBorder="1" applyAlignment="1">
      <alignment vertical="center"/>
    </xf>
    <xf numFmtId="0" fontId="39" fillId="0" borderId="40" xfId="8" applyFont="1" applyBorder="1" applyAlignment="1">
      <alignment vertical="center"/>
    </xf>
    <xf numFmtId="0" fontId="39" fillId="0" borderId="53" xfId="8" applyFont="1" applyBorder="1" applyAlignment="1">
      <alignment vertical="center"/>
    </xf>
    <xf numFmtId="0" fontId="39" fillId="0" borderId="54" xfId="8" applyFont="1" applyBorder="1" applyAlignment="1">
      <alignment horizontal="center" vertical="center"/>
    </xf>
    <xf numFmtId="43" fontId="39" fillId="0" borderId="54" xfId="9" applyFont="1" applyBorder="1" applyAlignment="1">
      <alignment vertical="center"/>
    </xf>
    <xf numFmtId="0" fontId="39" fillId="0" borderId="55" xfId="8" applyFont="1" applyBorder="1" applyAlignment="1">
      <alignment vertical="center"/>
    </xf>
    <xf numFmtId="0" fontId="39" fillId="0" borderId="56" xfId="8" applyFont="1" applyBorder="1" applyAlignment="1">
      <alignment vertical="center"/>
    </xf>
    <xf numFmtId="0" fontId="39" fillId="0" borderId="57" xfId="8" applyFont="1" applyBorder="1" applyAlignment="1">
      <alignment vertical="center"/>
    </xf>
    <xf numFmtId="0" fontId="39" fillId="0" borderId="58" xfId="8" applyFont="1" applyBorder="1" applyAlignment="1">
      <alignment vertical="center"/>
    </xf>
    <xf numFmtId="0" fontId="39" fillId="0" borderId="59" xfId="8" applyFont="1" applyBorder="1" applyAlignment="1">
      <alignment horizontal="center" vertical="center"/>
    </xf>
    <xf numFmtId="0" fontId="39" fillId="0" borderId="60" xfId="8" applyFont="1" applyBorder="1" applyAlignment="1">
      <alignment horizontal="center" vertical="center"/>
    </xf>
    <xf numFmtId="0" fontId="39" fillId="0" borderId="39" xfId="8" applyFont="1" applyBorder="1" applyAlignment="1">
      <alignment vertical="center"/>
    </xf>
    <xf numFmtId="0" fontId="39" fillId="0" borderId="61" xfId="8" applyFont="1" applyBorder="1" applyAlignment="1">
      <alignment vertical="center"/>
    </xf>
    <xf numFmtId="0" fontId="39" fillId="0" borderId="59" xfId="8" applyFont="1" applyBorder="1" applyAlignment="1">
      <alignment vertical="center"/>
    </xf>
    <xf numFmtId="0" fontId="39" fillId="0" borderId="62" xfId="8" applyFont="1" applyBorder="1" applyAlignment="1">
      <alignment horizontal="center" vertical="center"/>
    </xf>
    <xf numFmtId="0" fontId="39" fillId="0" borderId="63" xfId="8" applyFont="1" applyBorder="1" applyAlignment="1">
      <alignment vertical="center"/>
    </xf>
    <xf numFmtId="0" fontId="39" fillId="0" borderId="64" xfId="8" applyFont="1" applyBorder="1" applyAlignment="1">
      <alignment vertical="center"/>
    </xf>
    <xf numFmtId="0" fontId="39" fillId="0" borderId="41" xfId="8" applyFont="1" applyBorder="1" applyAlignment="1">
      <alignment vertical="center"/>
    </xf>
    <xf numFmtId="0" fontId="39" fillId="0" borderId="43" xfId="8" applyFont="1" applyBorder="1" applyAlignment="1">
      <alignment vertical="center"/>
    </xf>
    <xf numFmtId="0" fontId="39" fillId="0" borderId="43" xfId="8" applyFont="1" applyBorder="1" applyAlignment="1">
      <alignment horizontal="center" vertical="center"/>
    </xf>
    <xf numFmtId="0" fontId="39" fillId="0" borderId="65" xfId="8" applyFont="1" applyBorder="1" applyAlignment="1">
      <alignment vertical="center"/>
    </xf>
    <xf numFmtId="0" fontId="39" fillId="0" borderId="51" xfId="8" applyFont="1" applyBorder="1" applyAlignment="1">
      <alignment vertical="center"/>
    </xf>
    <xf numFmtId="0" fontId="39" fillId="0" borderId="44" xfId="8" applyFont="1" applyBorder="1" applyAlignment="1">
      <alignment horizontal="center" vertical="center"/>
    </xf>
    <xf numFmtId="2" fontId="39" fillId="0" borderId="44" xfId="8" applyNumberFormat="1" applyFont="1" applyBorder="1" applyAlignment="1">
      <alignment vertical="center"/>
    </xf>
    <xf numFmtId="0" fontId="39" fillId="0" borderId="49" xfId="8" applyFont="1" applyBorder="1" applyAlignment="1">
      <alignment vertical="center"/>
    </xf>
    <xf numFmtId="0" fontId="39" fillId="0" borderId="50" xfId="8" applyFont="1" applyBorder="1" applyAlignment="1">
      <alignment vertical="center"/>
    </xf>
    <xf numFmtId="0" fontId="31" fillId="0" borderId="16" xfId="8" applyBorder="1"/>
    <xf numFmtId="0" fontId="31" fillId="0" borderId="35" xfId="8" applyBorder="1"/>
    <xf numFmtId="0" fontId="19" fillId="0" borderId="35" xfId="8" applyFont="1" applyBorder="1"/>
    <xf numFmtId="43" fontId="44" fillId="0" borderId="35" xfId="8" applyNumberFormat="1" applyFont="1" applyBorder="1"/>
    <xf numFmtId="0" fontId="31" fillId="0" borderId="17" xfId="8" applyBorder="1"/>
    <xf numFmtId="4" fontId="31" fillId="0" borderId="0" xfId="8" applyNumberFormat="1"/>
    <xf numFmtId="43" fontId="39" fillId="0" borderId="0" xfId="9" applyFont="1" applyBorder="1" applyAlignment="1">
      <alignment vertical="center"/>
    </xf>
    <xf numFmtId="0" fontId="42" fillId="0" borderId="18" xfId="8" applyFont="1" applyBorder="1"/>
    <xf numFmtId="0" fontId="19" fillId="0" borderId="0" xfId="8" applyFont="1"/>
    <xf numFmtId="0" fontId="19" fillId="0" borderId="0" xfId="8" applyFont="1" applyBorder="1" applyAlignment="1">
      <alignment horizontal="center"/>
    </xf>
    <xf numFmtId="43" fontId="39" fillId="0" borderId="17" xfId="9" applyFont="1" applyBorder="1" applyAlignment="1">
      <alignment vertical="center"/>
    </xf>
    <xf numFmtId="0" fontId="37" fillId="0" borderId="0" xfId="8" applyFont="1" applyBorder="1" applyAlignment="1">
      <alignment horizontal="center" vertical="center"/>
    </xf>
    <xf numFmtId="43" fontId="41" fillId="0" borderId="0" xfId="9" applyFont="1" applyBorder="1" applyAlignment="1">
      <alignment vertical="center"/>
    </xf>
    <xf numFmtId="4" fontId="44" fillId="0" borderId="0" xfId="8" applyNumberFormat="1" applyFont="1" applyBorder="1"/>
    <xf numFmtId="43" fontId="31" fillId="0" borderId="0" xfId="8" applyNumberFormat="1"/>
    <xf numFmtId="0" fontId="42" fillId="0" borderId="0" xfId="8" applyFont="1" applyBorder="1"/>
    <xf numFmtId="0" fontId="43" fillId="0" borderId="0" xfId="8" applyFont="1" applyBorder="1" applyAlignment="1"/>
    <xf numFmtId="15" fontId="31" fillId="0" borderId="0" xfId="8" applyNumberFormat="1" applyBorder="1"/>
    <xf numFmtId="0" fontId="1" fillId="0" borderId="0" xfId="2" applyAlignment="1">
      <alignment vertical="center"/>
    </xf>
    <xf numFmtId="0" fontId="1" fillId="0" borderId="0" xfId="2"/>
    <xf numFmtId="43" fontId="1" fillId="0" borderId="0" xfId="3"/>
    <xf numFmtId="0" fontId="1" fillId="0" borderId="0" xfId="2" applyAlignment="1">
      <alignment horizontal="center" wrapText="1"/>
    </xf>
    <xf numFmtId="0" fontId="1" fillId="2" borderId="0" xfId="2" applyFill="1"/>
    <xf numFmtId="0" fontId="19" fillId="0" borderId="47" xfId="0" applyFont="1" applyBorder="1"/>
    <xf numFmtId="0" fontId="19" fillId="3" borderId="47" xfId="0" applyFont="1" applyFill="1" applyBorder="1"/>
    <xf numFmtId="43" fontId="12" fillId="0" borderId="8" xfId="3" applyFont="1" applyBorder="1" applyAlignment="1">
      <alignment horizontal="right" vertical="center" wrapText="1"/>
    </xf>
    <xf numFmtId="0" fontId="45" fillId="0" borderId="8" xfId="2" applyFont="1" applyBorder="1" applyAlignment="1">
      <alignment horizontal="left" vertical="center" wrapText="1"/>
    </xf>
    <xf numFmtId="0" fontId="14" fillId="0" borderId="8" xfId="2" applyFont="1" applyBorder="1" applyAlignment="1">
      <alignment vertical="center" wrapText="1"/>
    </xf>
    <xf numFmtId="0" fontId="14" fillId="0" borderId="11" xfId="2" applyFont="1" applyBorder="1" applyAlignment="1">
      <alignment vertical="center" wrapText="1"/>
    </xf>
    <xf numFmtId="0" fontId="15" fillId="4" borderId="0" xfId="2" applyFont="1" applyFill="1"/>
    <xf numFmtId="0" fontId="12" fillId="0" borderId="8" xfId="2" applyFont="1" applyBorder="1" applyAlignment="1">
      <alignment vertical="center" wrapText="1"/>
    </xf>
    <xf numFmtId="0" fontId="14" fillId="0" borderId="9" xfId="2" applyFont="1" applyBorder="1" applyAlignment="1">
      <alignment vertical="center" wrapText="1"/>
    </xf>
    <xf numFmtId="0" fontId="15" fillId="0" borderId="0" xfId="2" applyFont="1"/>
    <xf numFmtId="43" fontId="1" fillId="0" borderId="12" xfId="3" applyBorder="1"/>
    <xf numFmtId="43" fontId="1" fillId="0" borderId="13" xfId="3" applyBorder="1"/>
    <xf numFmtId="0" fontId="16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" wrapText="1"/>
    </xf>
    <xf numFmtId="0" fontId="1" fillId="0" borderId="14" xfId="2" applyBorder="1" applyAlignment="1">
      <alignment vertical="center"/>
    </xf>
    <xf numFmtId="0" fontId="11" fillId="0" borderId="0" xfId="2" applyFont="1" applyAlignment="1">
      <alignment horizontal="left"/>
    </xf>
    <xf numFmtId="0" fontId="11" fillId="0" borderId="0" xfId="2" applyFont="1" applyAlignment="1">
      <alignment horizontal="center"/>
    </xf>
    <xf numFmtId="0" fontId="1" fillId="0" borderId="8" xfId="2" applyBorder="1" applyAlignment="1">
      <alignment vertical="center"/>
    </xf>
    <xf numFmtId="43" fontId="1" fillId="0" borderId="0" xfId="2" applyNumberFormat="1"/>
    <xf numFmtId="0" fontId="0" fillId="0" borderId="0" xfId="2" applyFont="1" applyAlignment="1">
      <alignment horizontal="center" vertical="center"/>
    </xf>
    <xf numFmtId="0" fontId="1" fillId="0" borderId="0" xfId="2" applyAlignment="1">
      <alignment horizontal="center"/>
    </xf>
    <xf numFmtId="0" fontId="0" fillId="0" borderId="0" xfId="2" applyFont="1" applyAlignment="1">
      <alignment vertical="center"/>
    </xf>
    <xf numFmtId="0" fontId="22" fillId="0" borderId="66" xfId="2" applyFont="1" applyBorder="1" applyAlignment="1">
      <alignment horizontal="right" vertical="center" wrapText="1"/>
    </xf>
    <xf numFmtId="0" fontId="47" fillId="0" borderId="19" xfId="2" applyFont="1" applyBorder="1" applyAlignment="1">
      <alignment horizontal="left" vertical="center" wrapText="1"/>
    </xf>
    <xf numFmtId="0" fontId="12" fillId="0" borderId="19" xfId="2" applyFont="1" applyBorder="1" applyAlignment="1">
      <alignment horizontal="right" vertical="center" wrapText="1"/>
    </xf>
    <xf numFmtId="0" fontId="12" fillId="0" borderId="22" xfId="2" applyFont="1" applyBorder="1" applyAlignment="1">
      <alignment horizontal="right" vertical="center" wrapText="1"/>
    </xf>
    <xf numFmtId="43" fontId="17" fillId="0" borderId="0" xfId="3" applyFont="1"/>
    <xf numFmtId="43" fontId="1" fillId="0" borderId="0" xfId="2" applyNumberFormat="1" applyAlignment="1">
      <alignment horizontal="center" wrapText="1"/>
    </xf>
    <xf numFmtId="43" fontId="3" fillId="0" borderId="0" xfId="3" applyFont="1"/>
    <xf numFmtId="0" fontId="31" fillId="0" borderId="0" xfId="8" applyAlignment="1">
      <alignment horizontal="center"/>
    </xf>
    <xf numFmtId="0" fontId="31" fillId="0" borderId="0" xfId="8" applyAlignment="1">
      <alignment horizontal="left"/>
    </xf>
    <xf numFmtId="0" fontId="49" fillId="0" borderId="0" xfId="8" applyFont="1"/>
    <xf numFmtId="0" fontId="50" fillId="0" borderId="39" xfId="8" applyFont="1" applyBorder="1"/>
    <xf numFmtId="0" fontId="51" fillId="0" borderId="0" xfId="8" applyFont="1"/>
    <xf numFmtId="0" fontId="31" fillId="0" borderId="57" xfId="8" applyBorder="1"/>
    <xf numFmtId="0" fontId="35" fillId="0" borderId="0" xfId="8" applyFont="1" applyBorder="1"/>
    <xf numFmtId="0" fontId="38" fillId="0" borderId="29" xfId="8" applyFont="1" applyBorder="1" applyAlignment="1">
      <alignment horizontal="center" vertical="center"/>
    </xf>
    <xf numFmtId="0" fontId="38" fillId="0" borderId="19" xfId="8" applyFont="1" applyBorder="1" applyAlignment="1">
      <alignment horizontal="center" vertical="center"/>
    </xf>
    <xf numFmtId="0" fontId="38" fillId="0" borderId="15" xfId="8" applyFont="1" applyBorder="1" applyAlignment="1">
      <alignment horizontal="center" vertical="center"/>
    </xf>
    <xf numFmtId="0" fontId="38" fillId="0" borderId="14" xfId="8" applyFont="1" applyBorder="1" applyAlignment="1">
      <alignment horizontal="center" vertical="center"/>
    </xf>
    <xf numFmtId="0" fontId="38" fillId="0" borderId="67" xfId="8" applyFont="1" applyBorder="1" applyAlignment="1">
      <alignment horizontal="center" vertical="center"/>
    </xf>
    <xf numFmtId="0" fontId="38" fillId="0" borderId="68" xfId="8" applyFont="1" applyBorder="1" applyAlignment="1">
      <alignment horizontal="center" vertical="center"/>
    </xf>
    <xf numFmtId="0" fontId="38" fillId="0" borderId="10" xfId="8" applyFont="1" applyBorder="1" applyAlignment="1">
      <alignment horizontal="center" vertical="center"/>
    </xf>
    <xf numFmtId="0" fontId="38" fillId="0" borderId="43" xfId="8" applyFont="1" applyBorder="1" applyAlignment="1">
      <alignment horizontal="center" vertical="center"/>
    </xf>
    <xf numFmtId="0" fontId="38" fillId="0" borderId="44" xfId="8" applyFont="1" applyBorder="1" applyAlignment="1">
      <alignment horizontal="center" vertical="center"/>
    </xf>
    <xf numFmtId="0" fontId="38" fillId="0" borderId="49" xfId="8" applyFont="1" applyBorder="1" applyAlignment="1">
      <alignment horizontal="center" vertical="center"/>
    </xf>
    <xf numFmtId="0" fontId="38" fillId="0" borderId="50" xfId="8" applyFont="1" applyBorder="1" applyAlignment="1">
      <alignment horizontal="center" vertical="center"/>
    </xf>
    <xf numFmtId="0" fontId="38" fillId="0" borderId="51" xfId="8" applyFont="1" applyBorder="1" applyAlignment="1">
      <alignment horizontal="center" vertical="center"/>
    </xf>
    <xf numFmtId="0" fontId="52" fillId="0" borderId="52" xfId="8" applyFont="1" applyBorder="1" applyAlignment="1">
      <alignment horizontal="center" vertical="center"/>
    </xf>
    <xf numFmtId="43" fontId="52" fillId="0" borderId="60" xfId="8" applyNumberFormat="1" applyFont="1" applyBorder="1" applyAlignment="1">
      <alignment vertical="center"/>
    </xf>
    <xf numFmtId="0" fontId="52" fillId="0" borderId="40" xfId="8" applyFont="1" applyBorder="1" applyAlignment="1">
      <alignment vertical="center"/>
    </xf>
    <xf numFmtId="0" fontId="52" fillId="0" borderId="53" xfId="8" applyFont="1" applyBorder="1" applyAlignment="1">
      <alignment vertical="center"/>
    </xf>
    <xf numFmtId="0" fontId="52" fillId="0" borderId="52" xfId="8" applyFont="1" applyBorder="1" applyAlignment="1">
      <alignment vertical="center"/>
    </xf>
    <xf numFmtId="0" fontId="52" fillId="0" borderId="40" xfId="8" applyFont="1" applyBorder="1" applyAlignment="1">
      <alignment horizontal="center" vertical="center"/>
    </xf>
    <xf numFmtId="0" fontId="52" fillId="0" borderId="53" xfId="8" applyFont="1" applyBorder="1" applyAlignment="1">
      <alignment horizontal="left" vertical="center"/>
    </xf>
    <xf numFmtId="43" fontId="52" fillId="0" borderId="60" xfId="9" applyFont="1" applyBorder="1" applyAlignment="1">
      <alignment horizontal="center" vertical="center"/>
    </xf>
    <xf numFmtId="43" fontId="53" fillId="0" borderId="60" xfId="9" applyFont="1" applyBorder="1" applyAlignment="1">
      <alignment horizontal="center" vertical="center"/>
    </xf>
    <xf numFmtId="0" fontId="52" fillId="0" borderId="69" xfId="8" applyFont="1" applyBorder="1" applyAlignment="1">
      <alignment horizontal="center" vertical="center"/>
    </xf>
    <xf numFmtId="0" fontId="52" fillId="0" borderId="56" xfId="8" applyFont="1" applyBorder="1" applyAlignment="1">
      <alignment horizontal="center" vertical="center"/>
    </xf>
    <xf numFmtId="0" fontId="52" fillId="0" borderId="53" xfId="8" applyFont="1" applyBorder="1" applyAlignment="1">
      <alignment horizontal="center" vertical="center"/>
    </xf>
    <xf numFmtId="0" fontId="54" fillId="0" borderId="0" xfId="8" applyFont="1"/>
    <xf numFmtId="0" fontId="55" fillId="0" borderId="0" xfId="8" applyFont="1"/>
    <xf numFmtId="0" fontId="52" fillId="0" borderId="55" xfId="8" applyFont="1" applyBorder="1" applyAlignment="1">
      <alignment horizontal="center" vertical="center"/>
    </xf>
    <xf numFmtId="43" fontId="52" fillId="0" borderId="70" xfId="9" applyFont="1" applyBorder="1" applyAlignment="1">
      <alignment vertical="center"/>
    </xf>
    <xf numFmtId="43" fontId="52" fillId="0" borderId="52" xfId="8" applyNumberFormat="1" applyFont="1" applyBorder="1" applyAlignment="1">
      <alignment vertical="center"/>
    </xf>
    <xf numFmtId="43" fontId="52" fillId="0" borderId="56" xfId="9" applyFont="1" applyBorder="1" applyAlignment="1">
      <alignment horizontal="center" vertical="center"/>
    </xf>
    <xf numFmtId="43" fontId="52" fillId="0" borderId="55" xfId="9" applyFont="1" applyBorder="1" applyAlignment="1">
      <alignment horizontal="center" vertical="center"/>
    </xf>
    <xf numFmtId="43" fontId="52" fillId="0" borderId="52" xfId="9" applyFont="1" applyBorder="1" applyAlignment="1">
      <alignment horizontal="center" vertical="center"/>
    </xf>
    <xf numFmtId="0" fontId="56" fillId="0" borderId="69" xfId="8" applyFont="1" applyBorder="1" applyAlignment="1">
      <alignment horizontal="center" vertical="center"/>
    </xf>
    <xf numFmtId="0" fontId="56" fillId="0" borderId="56" xfId="8" applyFont="1" applyBorder="1" applyAlignment="1">
      <alignment horizontal="center" vertical="center"/>
    </xf>
    <xf numFmtId="43" fontId="52" fillId="0" borderId="54" xfId="9" applyFont="1" applyBorder="1" applyAlignment="1">
      <alignment vertical="center"/>
    </xf>
    <xf numFmtId="0" fontId="56" fillId="0" borderId="52" xfId="8" applyFont="1" applyBorder="1" applyAlignment="1">
      <alignment horizontal="center" vertical="center"/>
    </xf>
    <xf numFmtId="0" fontId="56" fillId="0" borderId="55" xfId="8" applyFont="1" applyBorder="1" applyAlignment="1">
      <alignment horizontal="center" vertical="center"/>
    </xf>
    <xf numFmtId="0" fontId="52" fillId="0" borderId="39" xfId="8" applyFont="1" applyBorder="1" applyAlignment="1">
      <alignment vertical="center"/>
    </xf>
    <xf numFmtId="0" fontId="52" fillId="0" borderId="61" xfId="8" applyFont="1" applyBorder="1" applyAlignment="1">
      <alignment vertical="center"/>
    </xf>
    <xf numFmtId="0" fontId="52" fillId="0" borderId="60" xfId="8" applyFont="1" applyBorder="1" applyAlignment="1">
      <alignment vertical="center"/>
    </xf>
    <xf numFmtId="0" fontId="52" fillId="0" borderId="39" xfId="8" applyFont="1" applyBorder="1" applyAlignment="1">
      <alignment horizontal="center" vertical="center"/>
    </xf>
    <xf numFmtId="0" fontId="52" fillId="0" borderId="61" xfId="8" applyFont="1" applyBorder="1" applyAlignment="1">
      <alignment horizontal="left" vertical="center"/>
    </xf>
    <xf numFmtId="0" fontId="56" fillId="0" borderId="71" xfId="8" applyFont="1" applyBorder="1" applyAlignment="1">
      <alignment horizontal="center" vertical="center"/>
    </xf>
    <xf numFmtId="0" fontId="56" fillId="0" borderId="72" xfId="8" applyFont="1" applyBorder="1" applyAlignment="1">
      <alignment horizontal="center" vertical="center"/>
    </xf>
    <xf numFmtId="0" fontId="52" fillId="0" borderId="61" xfId="8" applyFont="1" applyBorder="1" applyAlignment="1">
      <alignment horizontal="center" vertical="center"/>
    </xf>
    <xf numFmtId="0" fontId="52" fillId="0" borderId="73" xfId="8" applyFont="1" applyBorder="1" applyAlignment="1">
      <alignment horizontal="center" vertical="center"/>
    </xf>
    <xf numFmtId="0" fontId="56" fillId="0" borderId="60" xfId="8" applyFont="1" applyBorder="1" applyAlignment="1">
      <alignment horizontal="center" vertical="center"/>
    </xf>
    <xf numFmtId="0" fontId="52" fillId="0" borderId="72" xfId="8" applyFont="1" applyBorder="1" applyAlignment="1">
      <alignment horizontal="center" vertical="center"/>
    </xf>
    <xf numFmtId="0" fontId="56" fillId="0" borderId="73" xfId="8" applyFont="1" applyBorder="1" applyAlignment="1">
      <alignment horizontal="center" vertical="center"/>
    </xf>
    <xf numFmtId="0" fontId="52" fillId="0" borderId="71" xfId="8" applyFont="1" applyBorder="1" applyAlignment="1">
      <alignment horizontal="center" vertical="center"/>
    </xf>
    <xf numFmtId="0" fontId="52" fillId="0" borderId="60" xfId="8" applyFont="1" applyBorder="1" applyAlignment="1">
      <alignment horizontal="center" vertical="center"/>
    </xf>
    <xf numFmtId="49" fontId="52" fillId="0" borderId="56" xfId="9" applyNumberFormat="1" applyFont="1" applyBorder="1" applyAlignment="1">
      <alignment horizontal="center" vertical="center"/>
    </xf>
    <xf numFmtId="49" fontId="52" fillId="0" borderId="72" xfId="9" applyNumberFormat="1" applyFont="1" applyBorder="1" applyAlignment="1">
      <alignment horizontal="center" vertical="center"/>
    </xf>
    <xf numFmtId="0" fontId="52" fillId="0" borderId="16" xfId="8" applyFont="1" applyBorder="1" applyAlignment="1">
      <alignment horizontal="center" vertical="center"/>
    </xf>
    <xf numFmtId="43" fontId="52" fillId="0" borderId="16" xfId="8" applyNumberFormat="1" applyFont="1" applyBorder="1" applyAlignment="1">
      <alignment vertical="center"/>
    </xf>
    <xf numFmtId="0" fontId="58" fillId="0" borderId="35" xfId="8" applyFont="1" applyBorder="1" applyAlignment="1">
      <alignment vertical="center"/>
    </xf>
    <xf numFmtId="0" fontId="52" fillId="0" borderId="35" xfId="8" applyFont="1" applyBorder="1" applyAlignment="1">
      <alignment vertical="center"/>
    </xf>
    <xf numFmtId="0" fontId="52" fillId="0" borderId="17" xfId="8" applyFont="1" applyBorder="1" applyAlignment="1">
      <alignment vertical="center"/>
    </xf>
    <xf numFmtId="0" fontId="52" fillId="0" borderId="16" xfId="8" applyFont="1" applyBorder="1" applyAlignment="1">
      <alignment vertical="center"/>
    </xf>
    <xf numFmtId="0" fontId="52" fillId="0" borderId="35" xfId="8" applyFont="1" applyBorder="1" applyAlignment="1">
      <alignment horizontal="center" vertical="center"/>
    </xf>
    <xf numFmtId="0" fontId="52" fillId="0" borderId="17" xfId="8" applyFont="1" applyBorder="1" applyAlignment="1">
      <alignment horizontal="left" vertical="center"/>
    </xf>
    <xf numFmtId="43" fontId="52" fillId="0" borderId="16" xfId="9" applyFont="1" applyBorder="1" applyAlignment="1">
      <alignment horizontal="center" vertical="center"/>
    </xf>
    <xf numFmtId="0" fontId="52" fillId="0" borderId="74" xfId="8" applyFont="1" applyBorder="1" applyAlignment="1">
      <alignment horizontal="center" vertical="center"/>
    </xf>
    <xf numFmtId="0" fontId="52" fillId="0" borderId="75" xfId="8" applyFont="1" applyBorder="1" applyAlignment="1">
      <alignment horizontal="center" vertical="center"/>
    </xf>
    <xf numFmtId="49" fontId="52" fillId="0" borderId="75" xfId="9" applyNumberFormat="1" applyFont="1" applyBorder="1" applyAlignment="1">
      <alignment horizontal="center" vertical="center"/>
    </xf>
    <xf numFmtId="0" fontId="52" fillId="0" borderId="17" xfId="8" applyFont="1" applyBorder="1" applyAlignment="1">
      <alignment horizontal="center" vertical="center"/>
    </xf>
    <xf numFmtId="0" fontId="52" fillId="0" borderId="76" xfId="8" applyFont="1" applyBorder="1" applyAlignment="1">
      <alignment horizontal="center" vertical="center"/>
    </xf>
    <xf numFmtId="43" fontId="59" fillId="0" borderId="45" xfId="9" applyFont="1" applyBorder="1" applyAlignment="1">
      <alignment vertical="center"/>
    </xf>
    <xf numFmtId="49" fontId="52" fillId="0" borderId="76" xfId="9" applyNumberFormat="1" applyFont="1" applyBorder="1" applyAlignment="1">
      <alignment horizontal="center" vertical="center"/>
    </xf>
    <xf numFmtId="0" fontId="42" fillId="0" borderId="0" xfId="8" applyFont="1" applyBorder="1" applyAlignment="1"/>
    <xf numFmtId="0" fontId="31" fillId="0" borderId="0" xfId="8" applyBorder="1" applyAlignment="1">
      <alignment horizontal="center"/>
    </xf>
    <xf numFmtId="0" fontId="31" fillId="0" borderId="0" xfId="8" applyBorder="1" applyAlignment="1">
      <alignment horizontal="left"/>
    </xf>
    <xf numFmtId="0" fontId="31" fillId="0" borderId="39" xfId="8" applyBorder="1" applyAlignment="1">
      <alignment horizontal="center"/>
    </xf>
    <xf numFmtId="0" fontId="31" fillId="0" borderId="39" xfId="8" applyBorder="1" applyAlignment="1">
      <alignment horizontal="left"/>
    </xf>
    <xf numFmtId="0" fontId="52" fillId="0" borderId="42" xfId="8" applyFont="1" applyBorder="1" applyAlignment="1">
      <alignment horizontal="center" vertical="center"/>
    </xf>
    <xf numFmtId="164" fontId="52" fillId="0" borderId="60" xfId="9" applyNumberFormat="1" applyFont="1" applyBorder="1" applyAlignment="1">
      <alignment horizontal="center" vertical="center"/>
    </xf>
    <xf numFmtId="0" fontId="44" fillId="0" borderId="0" xfId="8" applyFont="1"/>
    <xf numFmtId="0" fontId="31" fillId="0" borderId="0" xfId="8" applyAlignment="1">
      <alignment horizontal="right"/>
    </xf>
    <xf numFmtId="0" fontId="61" fillId="0" borderId="0" xfId="8" applyFont="1" applyAlignment="1"/>
    <xf numFmtId="0" fontId="61" fillId="0" borderId="0" xfId="8" applyFont="1" applyBorder="1" applyAlignment="1"/>
    <xf numFmtId="43" fontId="35" fillId="0" borderId="0" xfId="8" applyNumberFormat="1" applyFont="1" applyBorder="1" applyAlignment="1">
      <alignment horizontal="center"/>
    </xf>
    <xf numFmtId="0" fontId="52" fillId="0" borderId="13" xfId="8" applyFont="1" applyBorder="1" applyAlignment="1">
      <alignment horizontal="center" vertical="center"/>
    </xf>
    <xf numFmtId="49" fontId="56" fillId="0" borderId="72" xfId="9" applyNumberFormat="1" applyFont="1" applyBorder="1" applyAlignment="1">
      <alignment horizontal="center" vertical="center"/>
    </xf>
    <xf numFmtId="0" fontId="52" fillId="0" borderId="43" xfId="8" applyFont="1" applyBorder="1" applyAlignment="1">
      <alignment horizontal="center" vertical="center"/>
    </xf>
    <xf numFmtId="43" fontId="52" fillId="0" borderId="43" xfId="8" applyNumberFormat="1" applyFont="1" applyBorder="1" applyAlignment="1">
      <alignment vertical="center"/>
    </xf>
    <xf numFmtId="0" fontId="52" fillId="0" borderId="65" xfId="8" applyFont="1" applyBorder="1" applyAlignment="1">
      <alignment vertical="center"/>
    </xf>
    <xf numFmtId="0" fontId="52" fillId="0" borderId="51" xfId="8" applyFont="1" applyBorder="1" applyAlignment="1">
      <alignment vertical="center"/>
    </xf>
    <xf numFmtId="0" fontId="52" fillId="0" borderId="43" xfId="8" applyFont="1" applyBorder="1" applyAlignment="1">
      <alignment vertical="center"/>
    </xf>
    <xf numFmtId="0" fontId="52" fillId="0" borderId="65" xfId="8" applyFont="1" applyBorder="1" applyAlignment="1">
      <alignment horizontal="center" vertical="center"/>
    </xf>
    <xf numFmtId="0" fontId="52" fillId="0" borderId="51" xfId="8" applyFont="1" applyBorder="1" applyAlignment="1">
      <alignment horizontal="left" vertical="center"/>
    </xf>
    <xf numFmtId="43" fontId="52" fillId="0" borderId="43" xfId="9" applyFont="1" applyBorder="1" applyAlignment="1">
      <alignment horizontal="center" vertical="center"/>
    </xf>
    <xf numFmtId="43" fontId="53" fillId="0" borderId="77" xfId="9" applyFont="1" applyBorder="1" applyAlignment="1">
      <alignment horizontal="center" vertical="center"/>
    </xf>
    <xf numFmtId="0" fontId="52" fillId="0" borderId="78" xfId="8" applyFont="1" applyBorder="1" applyAlignment="1">
      <alignment horizontal="center" vertical="center"/>
    </xf>
    <xf numFmtId="0" fontId="52" fillId="0" borderId="50" xfId="8" applyFont="1" applyBorder="1" applyAlignment="1">
      <alignment horizontal="center" vertical="center"/>
    </xf>
    <xf numFmtId="0" fontId="52" fillId="0" borderId="51" xfId="8" applyFont="1" applyBorder="1" applyAlignment="1">
      <alignment horizontal="center" vertical="center"/>
    </xf>
    <xf numFmtId="0" fontId="52" fillId="0" borderId="41" xfId="8" applyFont="1" applyBorder="1" applyAlignment="1">
      <alignment horizontal="center" vertical="center"/>
    </xf>
    <xf numFmtId="43" fontId="52" fillId="0" borderId="41" xfId="8" applyNumberFormat="1" applyFont="1" applyBorder="1" applyAlignment="1">
      <alignment vertical="center"/>
    </xf>
    <xf numFmtId="0" fontId="52" fillId="0" borderId="42" xfId="8" applyFont="1" applyBorder="1" applyAlignment="1">
      <alignment vertical="center"/>
    </xf>
    <xf numFmtId="0" fontId="52" fillId="0" borderId="48" xfId="8" applyFont="1" applyBorder="1" applyAlignment="1">
      <alignment vertical="center"/>
    </xf>
    <xf numFmtId="0" fontId="52" fillId="0" borderId="41" xfId="8" applyFont="1" applyBorder="1" applyAlignment="1">
      <alignment vertical="center"/>
    </xf>
    <xf numFmtId="0" fontId="52" fillId="0" borderId="48" xfId="8" applyFont="1" applyBorder="1" applyAlignment="1">
      <alignment horizontal="left" vertical="center"/>
    </xf>
    <xf numFmtId="43" fontId="52" fillId="0" borderId="41" xfId="9" applyFont="1" applyBorder="1" applyAlignment="1">
      <alignment horizontal="center" vertical="center"/>
    </xf>
    <xf numFmtId="43" fontId="53" fillId="0" borderId="41" xfId="9" applyFont="1" applyBorder="1" applyAlignment="1">
      <alignment horizontal="center" vertical="center"/>
    </xf>
    <xf numFmtId="0" fontId="52" fillId="0" borderId="79" xfId="8" applyFont="1" applyBorder="1" applyAlignment="1">
      <alignment horizontal="center" vertical="center"/>
    </xf>
    <xf numFmtId="0" fontId="52" fillId="0" borderId="80" xfId="8" applyFont="1" applyBorder="1" applyAlignment="1">
      <alignment horizontal="center" vertical="center"/>
    </xf>
    <xf numFmtId="0" fontId="52" fillId="0" borderId="48" xfId="8" applyFont="1" applyBorder="1" applyAlignment="1">
      <alignment horizontal="center" vertical="center"/>
    </xf>
    <xf numFmtId="43" fontId="62" fillId="0" borderId="0" xfId="1" applyFont="1" applyAlignment="1">
      <alignment horizontal="center" wrapText="1"/>
    </xf>
    <xf numFmtId="0" fontId="24" fillId="0" borderId="0" xfId="2" applyFont="1" applyAlignment="1">
      <alignment horizontal="center" vertical="center"/>
    </xf>
    <xf numFmtId="0" fontId="24" fillId="0" borderId="0" xfId="2" applyFont="1" applyAlignment="1">
      <alignment horizontal="center"/>
    </xf>
    <xf numFmtId="43" fontId="62" fillId="0" borderId="0" xfId="1" applyFont="1"/>
    <xf numFmtId="0" fontId="20" fillId="0" borderId="5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64" fillId="3" borderId="8" xfId="0" applyFont="1" applyFill="1" applyBorder="1" applyAlignment="1">
      <alignment horizontal="left" vertical="center" wrapText="1"/>
    </xf>
    <xf numFmtId="43" fontId="64" fillId="0" borderId="8" xfId="1" applyFont="1" applyBorder="1" applyAlignment="1">
      <alignment horizontal="left" wrapText="1"/>
    </xf>
    <xf numFmtId="43" fontId="45" fillId="0" borderId="8" xfId="1" applyFont="1" applyFill="1" applyBorder="1" applyAlignment="1">
      <alignment horizontal="right" wrapText="1"/>
    </xf>
    <xf numFmtId="0" fontId="12" fillId="0" borderId="11" xfId="2" applyFont="1" applyFill="1" applyBorder="1" applyAlignment="1">
      <alignment vertical="center" wrapText="1"/>
    </xf>
    <xf numFmtId="0" fontId="12" fillId="0" borderId="9" xfId="2" applyFont="1" applyFill="1" applyBorder="1" applyAlignment="1">
      <alignment vertical="center" wrapText="1"/>
    </xf>
    <xf numFmtId="43" fontId="64" fillId="0" borderId="8" xfId="1" applyFont="1" applyBorder="1" applyAlignment="1">
      <alignment horizontal="left" vertical="center" wrapText="1"/>
    </xf>
    <xf numFmtId="43" fontId="45" fillId="0" borderId="8" xfId="1" applyFont="1" applyFill="1" applyBorder="1" applyAlignment="1">
      <alignment horizontal="right" vertical="center" wrapText="1"/>
    </xf>
    <xf numFmtId="0" fontId="24" fillId="0" borderId="8" xfId="2" applyFont="1" applyBorder="1" applyAlignment="1">
      <alignment horizontal="center" vertical="center"/>
    </xf>
    <xf numFmtId="0" fontId="24" fillId="0" borderId="2" xfId="2" applyFont="1" applyBorder="1" applyAlignment="1">
      <alignment horizontal="center" vertical="center"/>
    </xf>
    <xf numFmtId="43" fontId="3" fillId="0" borderId="12" xfId="3" applyFont="1" applyBorder="1"/>
    <xf numFmtId="43" fontId="24" fillId="0" borderId="13" xfId="3" applyFont="1" applyBorder="1" applyAlignment="1">
      <alignment horizontal="center" vertical="center"/>
    </xf>
    <xf numFmtId="43" fontId="24" fillId="0" borderId="13" xfId="3" applyFont="1" applyBorder="1" applyAlignment="1">
      <alignment horizontal="center"/>
    </xf>
    <xf numFmtId="43" fontId="65" fillId="0" borderId="0" xfId="1" applyFont="1" applyBorder="1" applyAlignment="1">
      <alignment horizontal="center" wrapText="1"/>
    </xf>
    <xf numFmtId="43" fontId="18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center"/>
    </xf>
    <xf numFmtId="0" fontId="24" fillId="0" borderId="0" xfId="2" applyFont="1" applyBorder="1" applyAlignment="1">
      <alignment horizontal="center"/>
    </xf>
    <xf numFmtId="0" fontId="24" fillId="0" borderId="0" xfId="2" applyFont="1" applyBorder="1" applyAlignment="1">
      <alignment horizontal="center" vertical="center"/>
    </xf>
    <xf numFmtId="0" fontId="1" fillId="0" borderId="0" xfId="2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43" fontId="15" fillId="0" borderId="0" xfId="3" applyFont="1"/>
    <xf numFmtId="43" fontId="45" fillId="0" borderId="8" xfId="1" applyFont="1" applyBorder="1" applyAlignment="1">
      <alignment horizontal="right" wrapText="1"/>
    </xf>
    <xf numFmtId="0" fontId="1" fillId="0" borderId="0" xfId="2" applyFont="1" applyAlignment="1">
      <alignment horizontal="center"/>
    </xf>
    <xf numFmtId="43" fontId="45" fillId="0" borderId="0" xfId="1" applyFont="1" applyAlignment="1">
      <alignment horizontal="right" wrapText="1"/>
    </xf>
    <xf numFmtId="43" fontId="12" fillId="0" borderId="8" xfId="1" applyFont="1" applyBorder="1" applyAlignment="1">
      <alignment horizontal="right" vertical="center" wrapText="1"/>
    </xf>
    <xf numFmtId="43" fontId="24" fillId="0" borderId="0" xfId="3" applyFont="1"/>
    <xf numFmtId="43" fontId="12" fillId="0" borderId="8" xfId="1" applyFont="1" applyBorder="1" applyAlignment="1">
      <alignment horizontal="left" vertical="center" wrapText="1"/>
    </xf>
    <xf numFmtId="0" fontId="14" fillId="0" borderId="8" xfId="2" applyFont="1" applyFill="1" applyBorder="1" applyAlignment="1">
      <alignment horizontal="center" vertical="center" wrapText="1"/>
    </xf>
    <xf numFmtId="43" fontId="12" fillId="0" borderId="8" xfId="1" applyFont="1" applyBorder="1" applyAlignment="1">
      <alignment horizontal="left" wrapText="1"/>
    </xf>
    <xf numFmtId="0" fontId="1" fillId="0" borderId="8" xfId="2" applyFont="1" applyBorder="1"/>
    <xf numFmtId="43" fontId="1" fillId="0" borderId="8" xfId="3" applyFont="1" applyBorder="1"/>
    <xf numFmtId="43" fontId="12" fillId="0" borderId="8" xfId="1" applyFont="1" applyBorder="1" applyAlignment="1">
      <alignment horizontal="right" wrapText="1"/>
    </xf>
    <xf numFmtId="43" fontId="66" fillId="0" borderId="8" xfId="1" applyFont="1" applyFill="1" applyBorder="1" applyAlignment="1">
      <alignment horizontal="right" wrapText="1"/>
    </xf>
    <xf numFmtId="43" fontId="66" fillId="0" borderId="8" xfId="1" applyFont="1" applyFill="1" applyBorder="1" applyAlignment="1">
      <alignment horizontal="right" vertical="center" wrapText="1"/>
    </xf>
    <xf numFmtId="43" fontId="12" fillId="0" borderId="8" xfId="1" applyFont="1" applyFill="1" applyBorder="1" applyAlignment="1">
      <alignment horizontal="right" vertical="center" wrapText="1"/>
    </xf>
    <xf numFmtId="43" fontId="12" fillId="0" borderId="8" xfId="1" applyFont="1" applyFill="1" applyBorder="1" applyAlignment="1">
      <alignment horizontal="right" wrapText="1"/>
    </xf>
    <xf numFmtId="43" fontId="1" fillId="0" borderId="13" xfId="3" applyFont="1" applyBorder="1" applyAlignment="1">
      <alignment horizontal="center"/>
    </xf>
    <xf numFmtId="43" fontId="18" fillId="0" borderId="0" xfId="2" applyNumberFormat="1" applyFont="1" applyAlignment="1">
      <alignment horizontal="center"/>
    </xf>
    <xf numFmtId="0" fontId="3" fillId="0" borderId="0" xfId="2" applyFont="1" applyAlignment="1">
      <alignment horizontal="center"/>
    </xf>
    <xf numFmtId="0" fontId="15" fillId="0" borderId="0" xfId="2" applyFont="1" applyBorder="1" applyAlignment="1">
      <alignment horizontal="center"/>
    </xf>
    <xf numFmtId="0" fontId="0" fillId="0" borderId="0" xfId="2" applyFont="1" applyAlignment="1">
      <alignment horizontal="center" wrapText="1"/>
    </xf>
    <xf numFmtId="0" fontId="68" fillId="0" borderId="0" xfId="0" applyFont="1"/>
    <xf numFmtId="0" fontId="67" fillId="0" borderId="0" xfId="0" applyFont="1"/>
    <xf numFmtId="0" fontId="69" fillId="0" borderId="0" xfId="0" applyFont="1"/>
    <xf numFmtId="0" fontId="70" fillId="0" borderId="8" xfId="0" applyFont="1" applyBorder="1" applyAlignment="1">
      <alignment horizontal="center" vertical="center"/>
    </xf>
    <xf numFmtId="0" fontId="70" fillId="0" borderId="19" xfId="0" applyFont="1" applyBorder="1" applyAlignment="1">
      <alignment horizontal="center" vertical="center"/>
    </xf>
    <xf numFmtId="0" fontId="67" fillId="0" borderId="16" xfId="0" applyFont="1" applyBorder="1" applyAlignment="1">
      <alignment horizontal="center" vertical="center"/>
    </xf>
    <xf numFmtId="0" fontId="15" fillId="0" borderId="8" xfId="0" applyFont="1" applyBorder="1"/>
    <xf numFmtId="0" fontId="71" fillId="0" borderId="8" xfId="0" applyFont="1" applyBorder="1" applyAlignment="1">
      <alignment horizontal="center"/>
    </xf>
    <xf numFmtId="43" fontId="68" fillId="0" borderId="8" xfId="1" applyFont="1" applyBorder="1" applyAlignment="1">
      <alignment horizontal="right" vertical="center" wrapText="1"/>
    </xf>
    <xf numFmtId="0" fontId="72" fillId="0" borderId="8" xfId="0" applyFont="1" applyBorder="1" applyAlignment="1">
      <alignment horizontal="center" vertical="center" wrapText="1"/>
    </xf>
    <xf numFmtId="0" fontId="67" fillId="0" borderId="8" xfId="0" applyFont="1" applyBorder="1" applyAlignment="1">
      <alignment horizontal="center" vertical="center"/>
    </xf>
    <xf numFmtId="43" fontId="73" fillId="0" borderId="8" xfId="1" applyFont="1" applyBorder="1" applyAlignment="1">
      <alignment horizontal="center"/>
    </xf>
    <xf numFmtId="0" fontId="11" fillId="0" borderId="8" xfId="0" applyFont="1" applyBorder="1"/>
    <xf numFmtId="0" fontId="71" fillId="0" borderId="8" xfId="0" applyFont="1" applyFill="1" applyBorder="1" applyAlignment="1">
      <alignment horizontal="center"/>
    </xf>
    <xf numFmtId="43" fontId="73" fillId="0" borderId="8" xfId="1" applyFont="1" applyFill="1" applyBorder="1" applyAlignment="1">
      <alignment horizontal="center"/>
    </xf>
    <xf numFmtId="0" fontId="24" fillId="0" borderId="8" xfId="0" applyFont="1" applyBorder="1"/>
    <xf numFmtId="0" fontId="74" fillId="0" borderId="8" xfId="0" applyFont="1" applyBorder="1"/>
    <xf numFmtId="0" fontId="15" fillId="0" borderId="8" xfId="0" applyFont="1" applyBorder="1" applyAlignment="1">
      <alignment horizontal="center"/>
    </xf>
    <xf numFmtId="0" fontId="68" fillId="0" borderId="29" xfId="0" applyFont="1" applyBorder="1"/>
    <xf numFmtId="0" fontId="68" fillId="0" borderId="13" xfId="0" applyFont="1" applyBorder="1"/>
    <xf numFmtId="0" fontId="68" fillId="0" borderId="21" xfId="0" applyFont="1" applyBorder="1"/>
    <xf numFmtId="0" fontId="67" fillId="0" borderId="15" xfId="0" applyFont="1" applyBorder="1"/>
    <xf numFmtId="0" fontId="67" fillId="0" borderId="18" xfId="0" applyFont="1" applyBorder="1"/>
    <xf numFmtId="0" fontId="68" fillId="0" borderId="18" xfId="0" applyFont="1" applyBorder="1"/>
    <xf numFmtId="0" fontId="68" fillId="0" borderId="10" xfId="0" applyFont="1" applyBorder="1"/>
    <xf numFmtId="0" fontId="68" fillId="0" borderId="0" xfId="0" applyFont="1" applyAlignment="1">
      <alignment horizontal="center"/>
    </xf>
    <xf numFmtId="43" fontId="68" fillId="0" borderId="0" xfId="0" applyNumberFormat="1" applyFont="1"/>
    <xf numFmtId="0" fontId="67" fillId="0" borderId="0" xfId="0" applyFont="1" applyBorder="1" applyAlignment="1">
      <alignment horizontal="center" vertical="center"/>
    </xf>
    <xf numFmtId="43" fontId="73" fillId="0" borderId="13" xfId="1" applyFont="1" applyBorder="1" applyAlignment="1">
      <alignment horizontal="center"/>
    </xf>
    <xf numFmtId="43" fontId="73" fillId="0" borderId="0" xfId="1" applyFont="1" applyBorder="1" applyAlignment="1">
      <alignment horizontal="center"/>
    </xf>
    <xf numFmtId="0" fontId="12" fillId="0" borderId="8" xfId="2" applyFont="1" applyBorder="1" applyAlignment="1">
      <alignment horizontal="center" vertical="center" wrapText="1"/>
    </xf>
    <xf numFmtId="2" fontId="12" fillId="0" borderId="8" xfId="3" applyNumberFormat="1" applyFont="1" applyFill="1" applyBorder="1" applyAlignment="1">
      <alignment horizontal="center" vertical="center" wrapText="1"/>
    </xf>
    <xf numFmtId="0" fontId="12" fillId="0" borderId="34" xfId="2" quotePrefix="1" applyFont="1" applyBorder="1" applyAlignment="1">
      <alignment vertical="center"/>
    </xf>
    <xf numFmtId="0" fontId="12" fillId="0" borderId="35" xfId="2" applyFont="1" applyBorder="1" applyAlignment="1">
      <alignment horizontal="right" vertical="center"/>
    </xf>
    <xf numFmtId="0" fontId="12" fillId="0" borderId="35" xfId="2" applyFont="1" applyBorder="1" applyAlignment="1">
      <alignment vertical="center" wrapText="1"/>
    </xf>
    <xf numFmtId="43" fontId="12" fillId="0" borderId="35" xfId="2" applyNumberFormat="1" applyFont="1" applyBorder="1" applyAlignment="1">
      <alignment vertical="center" wrapText="1"/>
    </xf>
    <xf numFmtId="0" fontId="12" fillId="0" borderId="9" xfId="2" applyFont="1" applyBorder="1" applyAlignment="1">
      <alignment vertical="center" wrapText="1"/>
    </xf>
    <xf numFmtId="43" fontId="1" fillId="0" borderId="0" xfId="2" applyNumberFormat="1" applyFont="1" applyAlignment="1">
      <alignment vertical="center"/>
    </xf>
    <xf numFmtId="43" fontId="17" fillId="0" borderId="0" xfId="3" applyFont="1" applyBorder="1" applyAlignment="1">
      <alignment horizontal="center"/>
    </xf>
    <xf numFmtId="43" fontId="15" fillId="0" borderId="0" xfId="4" applyFont="1" applyBorder="1" applyAlignment="1">
      <alignment horizontal="center"/>
    </xf>
    <xf numFmtId="0" fontId="0" fillId="0" borderId="8" xfId="2" applyFont="1" applyBorder="1"/>
    <xf numFmtId="0" fontId="12" fillId="0" borderId="8" xfId="2" applyFont="1" applyBorder="1"/>
    <xf numFmtId="2" fontId="12" fillId="0" borderId="8" xfId="2" applyNumberFormat="1" applyFont="1" applyBorder="1"/>
    <xf numFmtId="0" fontId="81" fillId="0" borderId="0" xfId="0" applyFont="1"/>
    <xf numFmtId="0" fontId="82" fillId="0" borderId="0" xfId="0" applyFont="1"/>
    <xf numFmtId="0" fontId="78" fillId="0" borderId="8" xfId="0" applyFont="1" applyBorder="1" applyAlignment="1">
      <alignment horizontal="center"/>
    </xf>
    <xf numFmtId="0" fontId="78" fillId="0" borderId="19" xfId="0" applyFont="1" applyBorder="1" applyAlignment="1">
      <alignment horizontal="center"/>
    </xf>
    <xf numFmtId="0" fontId="78" fillId="0" borderId="14" xfId="0" applyFont="1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8" xfId="0" applyNumberFormat="1" applyBorder="1"/>
    <xf numFmtId="43" fontId="3" fillId="0" borderId="0" xfId="0" applyNumberFormat="1" applyFont="1"/>
    <xf numFmtId="0" fontId="0" fillId="3" borderId="8" xfId="0" applyFill="1" applyBorder="1"/>
    <xf numFmtId="43" fontId="3" fillId="0" borderId="0" xfId="1" applyFont="1"/>
    <xf numFmtId="0" fontId="0" fillId="0" borderId="29" xfId="0" applyFill="1" applyBorder="1"/>
    <xf numFmtId="0" fontId="15" fillId="0" borderId="29" xfId="0" applyFont="1" applyBorder="1"/>
    <xf numFmtId="0" fontId="15" fillId="0" borderId="15" xfId="0" applyFont="1" applyBorder="1"/>
    <xf numFmtId="0" fontId="0" fillId="0" borderId="15" xfId="0" applyBorder="1" applyAlignment="1">
      <alignment horizontal="center"/>
    </xf>
    <xf numFmtId="2" fontId="0" fillId="0" borderId="15" xfId="0" applyNumberFormat="1" applyBorder="1" applyAlignment="1">
      <alignment horizontal="right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16" xfId="0" applyNumberFormat="1" applyBorder="1" applyAlignment="1">
      <alignment horizontal="right"/>
    </xf>
    <xf numFmtId="0" fontId="0" fillId="0" borderId="16" xfId="0" applyBorder="1" applyAlignment="1">
      <alignment horizontal="left"/>
    </xf>
    <xf numFmtId="2" fontId="0" fillId="0" borderId="15" xfId="0" applyNumberFormat="1" applyBorder="1"/>
    <xf numFmtId="2" fontId="0" fillId="0" borderId="16" xfId="0" applyNumberFormat="1" applyBorder="1"/>
    <xf numFmtId="0" fontId="0" fillId="0" borderId="16" xfId="0" applyFill="1" applyBorder="1"/>
    <xf numFmtId="2" fontId="0" fillId="0" borderId="30" xfId="0" applyNumberFormat="1" applyBorder="1"/>
    <xf numFmtId="0" fontId="0" fillId="0" borderId="30" xfId="0" applyBorder="1" applyAlignment="1">
      <alignment horizontal="left"/>
    </xf>
    <xf numFmtId="0" fontId="0" fillId="0" borderId="14" xfId="0" applyBorder="1"/>
    <xf numFmtId="2" fontId="3" fillId="0" borderId="16" xfId="0" applyNumberFormat="1" applyFont="1" applyBorder="1"/>
    <xf numFmtId="0" fontId="83" fillId="0" borderId="0" xfId="0" applyFont="1"/>
    <xf numFmtId="0" fontId="0" fillId="0" borderId="29" xfId="0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0" fillId="0" borderId="30" xfId="0" applyFill="1" applyBorder="1"/>
    <xf numFmtId="0" fontId="3" fillId="0" borderId="16" xfId="0" applyFont="1" applyBorder="1"/>
    <xf numFmtId="0" fontId="3" fillId="0" borderId="15" xfId="0" applyFont="1" applyBorder="1"/>
    <xf numFmtId="2" fontId="3" fillId="0" borderId="15" xfId="0" applyNumberFormat="1" applyFont="1" applyBorder="1"/>
    <xf numFmtId="165" fontId="0" fillId="0" borderId="16" xfId="0" applyNumberFormat="1" applyBorder="1"/>
    <xf numFmtId="2" fontId="0" fillId="0" borderId="16" xfId="0" applyNumberFormat="1" applyFill="1" applyBorder="1" applyAlignment="1">
      <alignment horizontal="right"/>
    </xf>
    <xf numFmtId="0" fontId="15" fillId="0" borderId="16" xfId="0" applyFont="1" applyBorder="1"/>
    <xf numFmtId="0" fontId="0" fillId="0" borderId="0" xfId="0" applyBorder="1" applyAlignment="1">
      <alignment horizontal="center"/>
    </xf>
    <xf numFmtId="2" fontId="0" fillId="0" borderId="0" xfId="0" applyNumberFormat="1" applyBorder="1"/>
    <xf numFmtId="2" fontId="3" fillId="0" borderId="0" xfId="0" applyNumberFormat="1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3" fontId="73" fillId="0" borderId="17" xfId="1" applyFont="1" applyBorder="1" applyAlignment="1">
      <alignment horizontal="center"/>
    </xf>
    <xf numFmtId="43" fontId="73" fillId="0" borderId="17" xfId="1" applyFont="1" applyFill="1" applyBorder="1" applyAlignment="1">
      <alignment horizontal="center"/>
    </xf>
    <xf numFmtId="0" fontId="68" fillId="0" borderId="0" xfId="0" applyFont="1" applyBorder="1"/>
    <xf numFmtId="0" fontId="69" fillId="0" borderId="0" xfId="0" applyFont="1" applyBorder="1"/>
    <xf numFmtId="0" fontId="70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71" fillId="0" borderId="0" xfId="0" applyFont="1" applyBorder="1" applyAlignment="1">
      <alignment horizontal="center" vertical="center"/>
    </xf>
    <xf numFmtId="43" fontId="68" fillId="0" borderId="0" xfId="1" applyFont="1" applyBorder="1" applyAlignment="1">
      <alignment horizontal="right" vertical="center" wrapText="1"/>
    </xf>
    <xf numFmtId="0" fontId="79" fillId="0" borderId="0" xfId="0" applyFont="1" applyBorder="1" applyAlignment="1">
      <alignment horizontal="center" vertical="center" wrapText="1"/>
    </xf>
    <xf numFmtId="0" fontId="15" fillId="0" borderId="0" xfId="0" applyFont="1" applyBorder="1"/>
    <xf numFmtId="0" fontId="71" fillId="0" borderId="0" xfId="0" applyFont="1" applyBorder="1" applyAlignment="1">
      <alignment horizontal="center"/>
    </xf>
    <xf numFmtId="0" fontId="67" fillId="0" borderId="0" xfId="0" applyFont="1" applyBorder="1" applyAlignment="1">
      <alignment horizontal="center" vertical="center" wrapText="1"/>
    </xf>
    <xf numFmtId="0" fontId="71" fillId="0" borderId="0" xfId="0" applyFont="1" applyFill="1" applyBorder="1" applyAlignment="1">
      <alignment horizontal="center"/>
    </xf>
    <xf numFmtId="0" fontId="78" fillId="0" borderId="0" xfId="0" applyFont="1" applyBorder="1"/>
    <xf numFmtId="0" fontId="77" fillId="0" borderId="0" xfId="0" applyFont="1" applyBorder="1" applyAlignment="1">
      <alignment horizontal="center"/>
    </xf>
    <xf numFmtId="43" fontId="67" fillId="0" borderId="0" xfId="1" applyFont="1" applyBorder="1" applyAlignment="1">
      <alignment horizontal="right" vertical="center" wrapText="1"/>
    </xf>
    <xf numFmtId="0" fontId="67" fillId="0" borderId="0" xfId="0" applyFont="1" applyBorder="1"/>
    <xf numFmtId="0" fontId="68" fillId="0" borderId="0" xfId="0" applyFont="1" applyBorder="1" applyAlignment="1">
      <alignment horizontal="center"/>
    </xf>
    <xf numFmtId="0" fontId="75" fillId="0" borderId="0" xfId="0" applyFont="1" applyBorder="1" applyAlignment="1">
      <alignment horizontal="center" vertical="center" wrapText="1"/>
    </xf>
    <xf numFmtId="0" fontId="67" fillId="0" borderId="18" xfId="0" applyNumberFormat="1" applyFont="1" applyBorder="1"/>
    <xf numFmtId="0" fontId="67" fillId="0" borderId="0" xfId="0" applyFont="1" applyBorder="1" applyAlignment="1">
      <alignment horizontal="center"/>
    </xf>
    <xf numFmtId="0" fontId="15" fillId="0" borderId="0" xfId="0" applyFont="1" applyBorder="1" applyAlignment="1"/>
    <xf numFmtId="0" fontId="76" fillId="0" borderId="0" xfId="0" applyFont="1" applyBorder="1" applyAlignment="1">
      <alignment horizontal="center" vertical="center" wrapText="1"/>
    </xf>
    <xf numFmtId="39" fontId="67" fillId="0" borderId="0" xfId="1" applyNumberFormat="1" applyFont="1" applyBorder="1" applyAlignment="1">
      <alignment horizontal="right" vertical="center" wrapText="1"/>
    </xf>
    <xf numFmtId="0" fontId="0" fillId="0" borderId="0" xfId="1" applyNumberFormat="1" applyFont="1"/>
    <xf numFmtId="0" fontId="67" fillId="0" borderId="0" xfId="0" applyFont="1" applyAlignment="1">
      <alignment horizontal="center"/>
    </xf>
    <xf numFmtId="0" fontId="70" fillId="0" borderId="8" xfId="0" applyFont="1" applyBorder="1" applyAlignment="1">
      <alignment horizontal="center" vertical="center"/>
    </xf>
    <xf numFmtId="0" fontId="70" fillId="0" borderId="19" xfId="0" applyFont="1" applyBorder="1" applyAlignment="1">
      <alignment horizontal="center" vertical="center"/>
    </xf>
    <xf numFmtId="0" fontId="70" fillId="0" borderId="8" xfId="0" applyFont="1" applyBorder="1" applyAlignment="1">
      <alignment horizontal="center" vertical="center" wrapText="1"/>
    </xf>
    <xf numFmtId="0" fontId="68" fillId="0" borderId="0" xfId="0" applyFont="1" applyAlignment="1">
      <alignment horizontal="center"/>
    </xf>
    <xf numFmtId="0" fontId="68" fillId="0" borderId="0" xfId="0" applyFont="1" applyBorder="1" applyAlignment="1">
      <alignment horizontal="center"/>
    </xf>
    <xf numFmtId="0" fontId="75" fillId="0" borderId="0" xfId="0" applyFont="1" applyBorder="1" applyAlignment="1">
      <alignment horizontal="center" vertical="center" wrapText="1"/>
    </xf>
    <xf numFmtId="0" fontId="67" fillId="0" borderId="0" xfId="0" applyFont="1" applyBorder="1" applyAlignment="1">
      <alignment horizontal="center"/>
    </xf>
    <xf numFmtId="0" fontId="70" fillId="0" borderId="0" xfId="0" applyFont="1" applyBorder="1" applyAlignment="1">
      <alignment horizontal="center" vertical="center"/>
    </xf>
    <xf numFmtId="0" fontId="70" fillId="0" borderId="0" xfId="0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43" fontId="10" fillId="0" borderId="2" xfId="3" applyFont="1" applyBorder="1" applyAlignment="1">
      <alignment horizontal="center" vertical="center" wrapText="1"/>
    </xf>
    <xf numFmtId="43" fontId="10" fillId="0" borderId="5" xfId="3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43" fontId="15" fillId="0" borderId="0" xfId="4" applyFont="1" applyBorder="1" applyAlignment="1">
      <alignment horizontal="center"/>
    </xf>
    <xf numFmtId="43" fontId="17" fillId="0" borderId="16" xfId="3" applyFont="1" applyBorder="1" applyAlignment="1">
      <alignment horizontal="center"/>
    </xf>
    <xf numFmtId="43" fontId="17" fillId="0" borderId="17" xfId="3" applyFont="1" applyBorder="1" applyAlignment="1">
      <alignment horizontal="center"/>
    </xf>
    <xf numFmtId="43" fontId="17" fillId="0" borderId="0" xfId="3" applyFont="1" applyBorder="1" applyAlignment="1">
      <alignment horizontal="center"/>
    </xf>
    <xf numFmtId="43" fontId="17" fillId="0" borderId="15" xfId="3" applyFont="1" applyBorder="1" applyAlignment="1">
      <alignment horizontal="center"/>
    </xf>
    <xf numFmtId="43" fontId="17" fillId="0" borderId="10" xfId="3" applyFont="1" applyBorder="1" applyAlignment="1">
      <alignment horizontal="center"/>
    </xf>
    <xf numFmtId="0" fontId="11" fillId="0" borderId="0" xfId="2" applyFont="1" applyBorder="1" applyAlignment="1">
      <alignment horizontal="left"/>
    </xf>
    <xf numFmtId="0" fontId="22" fillId="0" borderId="18" xfId="2" applyFont="1" applyBorder="1" applyAlignment="1">
      <alignment horizontal="center" vertical="center"/>
    </xf>
    <xf numFmtId="43" fontId="0" fillId="0" borderId="18" xfId="3" applyFont="1" applyBorder="1" applyAlignment="1">
      <alignment horizontal="center"/>
    </xf>
    <xf numFmtId="0" fontId="22" fillId="0" borderId="0" xfId="2" applyFont="1" applyAlignment="1">
      <alignment horizontal="center" vertical="center"/>
    </xf>
    <xf numFmtId="43" fontId="0" fillId="0" borderId="0" xfId="3" applyFont="1" applyAlignment="1">
      <alignment horizontal="center"/>
    </xf>
    <xf numFmtId="0" fontId="10" fillId="0" borderId="0" xfId="2" applyFont="1" applyAlignment="1">
      <alignment horizontal="center" vertical="center"/>
    </xf>
    <xf numFmtId="0" fontId="10" fillId="0" borderId="19" xfId="2" applyFont="1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center" wrapText="1"/>
    </xf>
    <xf numFmtId="43" fontId="10" fillId="0" borderId="0" xfId="3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43" fontId="0" fillId="0" borderId="0" xfId="3" applyFont="1" applyBorder="1" applyAlignment="1">
      <alignment horizontal="center"/>
    </xf>
    <xf numFmtId="0" fontId="27" fillId="0" borderId="18" xfId="2" applyFont="1" applyBorder="1" applyAlignment="1">
      <alignment horizontal="center" vertical="center"/>
    </xf>
    <xf numFmtId="0" fontId="24" fillId="0" borderId="0" xfId="0" applyFont="1" applyAlignment="1"/>
    <xf numFmtId="0" fontId="3" fillId="0" borderId="0" xfId="0" applyFont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32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32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32" fillId="0" borderId="0" xfId="8" applyFont="1" applyAlignment="1">
      <alignment horizontal="center"/>
    </xf>
    <xf numFmtId="0" fontId="33" fillId="0" borderId="0" xfId="8" applyFont="1" applyAlignment="1">
      <alignment horizontal="center"/>
    </xf>
    <xf numFmtId="0" fontId="37" fillId="0" borderId="19" xfId="8" applyFont="1" applyBorder="1" applyAlignment="1">
      <alignment horizontal="center" vertical="center" wrapText="1"/>
    </xf>
    <xf numFmtId="0" fontId="37" fillId="0" borderId="14" xfId="8" applyFont="1" applyBorder="1" applyAlignment="1">
      <alignment horizontal="center" vertical="center" wrapText="1"/>
    </xf>
    <xf numFmtId="0" fontId="37" fillId="0" borderId="29" xfId="8" applyFont="1" applyBorder="1" applyAlignment="1">
      <alignment horizontal="center" vertical="center" wrapText="1"/>
    </xf>
    <xf numFmtId="0" fontId="37" fillId="0" borderId="13" xfId="8" applyFont="1" applyBorder="1" applyAlignment="1">
      <alignment horizontal="center" vertical="center" wrapText="1"/>
    </xf>
    <xf numFmtId="0" fontId="37" fillId="0" borderId="21" xfId="8" applyFont="1" applyBorder="1" applyAlignment="1">
      <alignment horizontal="center" vertical="center" wrapText="1"/>
    </xf>
    <xf numFmtId="0" fontId="37" fillId="0" borderId="15" xfId="8" applyFont="1" applyBorder="1" applyAlignment="1">
      <alignment horizontal="center" vertical="center" wrapText="1"/>
    </xf>
    <xf numFmtId="0" fontId="37" fillId="0" borderId="18" xfId="8" applyFont="1" applyBorder="1" applyAlignment="1">
      <alignment horizontal="center" vertical="center" wrapText="1"/>
    </xf>
    <xf numFmtId="0" fontId="37" fillId="0" borderId="10" xfId="8" applyFont="1" applyBorder="1" applyAlignment="1">
      <alignment horizontal="center" vertical="center" wrapText="1"/>
    </xf>
    <xf numFmtId="0" fontId="37" fillId="0" borderId="16" xfId="8" applyFont="1" applyBorder="1" applyAlignment="1">
      <alignment horizontal="center" vertical="center"/>
    </xf>
    <xf numFmtId="0" fontId="37" fillId="0" borderId="17" xfId="8" applyFont="1" applyBorder="1" applyAlignment="1">
      <alignment horizontal="center" vertical="center"/>
    </xf>
    <xf numFmtId="0" fontId="37" fillId="0" borderId="41" xfId="8" applyFont="1" applyBorder="1" applyAlignment="1">
      <alignment horizontal="center" vertical="center"/>
    </xf>
    <xf numFmtId="0" fontId="37" fillId="0" borderId="42" xfId="8" applyFont="1" applyBorder="1" applyAlignment="1">
      <alignment horizontal="center" vertical="center"/>
    </xf>
    <xf numFmtId="0" fontId="37" fillId="0" borderId="35" xfId="8" applyFont="1" applyBorder="1" applyAlignment="1">
      <alignment horizontal="center" vertical="center"/>
    </xf>
    <xf numFmtId="0" fontId="42" fillId="0" borderId="0" xfId="8" applyFont="1" applyBorder="1" applyAlignment="1">
      <alignment horizontal="center"/>
    </xf>
    <xf numFmtId="0" fontId="42" fillId="0" borderId="31" xfId="8" applyFont="1" applyBorder="1" applyAlignment="1">
      <alignment horizontal="center"/>
    </xf>
    <xf numFmtId="0" fontId="43" fillId="0" borderId="0" xfId="8" applyFont="1" applyBorder="1" applyAlignment="1">
      <alignment horizontal="center"/>
    </xf>
    <xf numFmtId="0" fontId="37" fillId="0" borderId="48" xfId="8" applyFont="1" applyBorder="1" applyAlignment="1">
      <alignment horizontal="center" vertical="center"/>
    </xf>
    <xf numFmtId="0" fontId="42" fillId="0" borderId="18" xfId="8" applyFont="1" applyBorder="1" applyAlignment="1">
      <alignment horizontal="center"/>
    </xf>
    <xf numFmtId="0" fontId="43" fillId="0" borderId="13" xfId="8" applyFont="1" applyBorder="1" applyAlignment="1">
      <alignment horizontal="center"/>
    </xf>
    <xf numFmtId="0" fontId="37" fillId="0" borderId="0" xfId="8" applyFont="1" applyBorder="1" applyAlignment="1">
      <alignment horizontal="center" vertical="center" wrapText="1"/>
    </xf>
    <xf numFmtId="0" fontId="37" fillId="0" borderId="0" xfId="8" applyFont="1" applyBorder="1" applyAlignment="1">
      <alignment horizontal="center" vertical="center"/>
    </xf>
    <xf numFmtId="43" fontId="17" fillId="0" borderId="0" xfId="3" applyFont="1" applyAlignment="1">
      <alignment horizontal="center"/>
    </xf>
    <xf numFmtId="0" fontId="11" fillId="0" borderId="0" xfId="2" applyFont="1" applyAlignment="1">
      <alignment horizontal="left"/>
    </xf>
    <xf numFmtId="43" fontId="15" fillId="0" borderId="0" xfId="4" applyFont="1" applyAlignment="1">
      <alignment horizontal="center"/>
    </xf>
    <xf numFmtId="0" fontId="10" fillId="0" borderId="18" xfId="2" applyFont="1" applyBorder="1" applyAlignment="1">
      <alignment horizontal="center" vertical="center"/>
    </xf>
    <xf numFmtId="43" fontId="48" fillId="0" borderId="18" xfId="3" applyFont="1" applyBorder="1" applyAlignment="1">
      <alignment horizontal="center"/>
    </xf>
    <xf numFmtId="43" fontId="3" fillId="0" borderId="0" xfId="3" applyFont="1" applyAlignment="1">
      <alignment horizontal="center"/>
    </xf>
    <xf numFmtId="0" fontId="38" fillId="0" borderId="43" xfId="8" applyFont="1" applyBorder="1" applyAlignment="1">
      <alignment horizontal="center" vertical="center"/>
    </xf>
    <xf numFmtId="0" fontId="38" fillId="0" borderId="65" xfId="8" applyFont="1" applyBorder="1" applyAlignment="1">
      <alignment horizontal="center" vertical="center"/>
    </xf>
    <xf numFmtId="0" fontId="38" fillId="0" borderId="51" xfId="8" applyFont="1" applyBorder="1" applyAlignment="1">
      <alignment horizontal="center" vertical="center"/>
    </xf>
    <xf numFmtId="0" fontId="38" fillId="0" borderId="49" xfId="8" applyFont="1" applyBorder="1" applyAlignment="1">
      <alignment horizontal="center" vertical="center"/>
    </xf>
    <xf numFmtId="0" fontId="38" fillId="0" borderId="19" xfId="8" applyFont="1" applyBorder="1" applyAlignment="1">
      <alignment horizontal="center" vertical="center" wrapText="1"/>
    </xf>
    <xf numFmtId="0" fontId="38" fillId="0" borderId="14" xfId="8" applyFont="1" applyBorder="1" applyAlignment="1">
      <alignment horizontal="center" vertical="center" wrapText="1"/>
    </xf>
    <xf numFmtId="0" fontId="38" fillId="0" borderId="29" xfId="8" applyFont="1" applyBorder="1" applyAlignment="1">
      <alignment horizontal="center" vertical="center" wrapText="1"/>
    </xf>
    <xf numFmtId="0" fontId="38" fillId="0" borderId="13" xfId="8" applyFont="1" applyBorder="1" applyAlignment="1">
      <alignment horizontal="center" vertical="center" wrapText="1"/>
    </xf>
    <xf numFmtId="0" fontId="38" fillId="0" borderId="21" xfId="8" applyFont="1" applyBorder="1" applyAlignment="1">
      <alignment horizontal="center" vertical="center" wrapText="1"/>
    </xf>
    <xf numFmtId="0" fontId="38" fillId="0" borderId="15" xfId="8" applyFont="1" applyBorder="1" applyAlignment="1">
      <alignment horizontal="center" vertical="center" wrapText="1"/>
    </xf>
    <xf numFmtId="0" fontId="38" fillId="0" borderId="18" xfId="8" applyFont="1" applyBorder="1" applyAlignment="1">
      <alignment horizontal="center" vertical="center" wrapText="1"/>
    </xf>
    <xf numFmtId="0" fontId="38" fillId="0" borderId="10" xfId="8" applyFont="1" applyBorder="1" applyAlignment="1">
      <alignment horizontal="center" vertical="center" wrapText="1"/>
    </xf>
    <xf numFmtId="0" fontId="38" fillId="0" borderId="41" xfId="8" applyFont="1" applyBorder="1" applyAlignment="1">
      <alignment horizontal="center" vertical="center"/>
    </xf>
    <xf numFmtId="0" fontId="38" fillId="0" borderId="42" xfId="8" applyFont="1" applyBorder="1" applyAlignment="1">
      <alignment horizontal="center" vertical="center"/>
    </xf>
    <xf numFmtId="0" fontId="38" fillId="0" borderId="48" xfId="8" applyFont="1" applyBorder="1" applyAlignment="1">
      <alignment horizontal="center" vertical="center"/>
    </xf>
    <xf numFmtId="0" fontId="38" fillId="0" borderId="16" xfId="8" applyFont="1" applyBorder="1" applyAlignment="1">
      <alignment horizontal="center" vertical="center"/>
    </xf>
    <xf numFmtId="0" fontId="38" fillId="0" borderId="35" xfId="8" applyFont="1" applyBorder="1" applyAlignment="1">
      <alignment horizontal="center" vertical="center"/>
    </xf>
    <xf numFmtId="0" fontId="38" fillId="0" borderId="17" xfId="8" applyFont="1" applyBorder="1" applyAlignment="1">
      <alignment horizontal="center" vertical="center"/>
    </xf>
    <xf numFmtId="0" fontId="42" fillId="0" borderId="39" xfId="8" applyFont="1" applyBorder="1" applyAlignment="1">
      <alignment horizontal="center"/>
    </xf>
    <xf numFmtId="0" fontId="60" fillId="0" borderId="0" xfId="8" applyFont="1" applyBorder="1" applyAlignment="1">
      <alignment horizontal="center"/>
    </xf>
    <xf numFmtId="0" fontId="60" fillId="0" borderId="57" xfId="8" applyFont="1" applyBorder="1" applyAlignment="1">
      <alignment horizontal="center"/>
    </xf>
    <xf numFmtId="0" fontId="44" fillId="0" borderId="18" xfId="8" applyFont="1" applyBorder="1" applyAlignment="1">
      <alignment horizontal="center"/>
    </xf>
    <xf numFmtId="0" fontId="44" fillId="0" borderId="18" xfId="8" applyFont="1" applyBorder="1" applyAlignment="1">
      <alignment horizontal="center" vertical="center"/>
    </xf>
    <xf numFmtId="0" fontId="19" fillId="0" borderId="0" xfId="8" applyFont="1" applyBorder="1" applyAlignment="1">
      <alignment horizontal="center" vertical="center"/>
    </xf>
    <xf numFmtId="0" fontId="31" fillId="0" borderId="0" xfId="8" applyBorder="1" applyAlignment="1">
      <alignment horizontal="center" vertical="center"/>
    </xf>
    <xf numFmtId="0" fontId="31" fillId="0" borderId="13" xfId="8" applyBorder="1" applyAlignment="1">
      <alignment horizontal="center"/>
    </xf>
    <xf numFmtId="43" fontId="35" fillId="0" borderId="18" xfId="8" applyNumberFormat="1" applyFont="1" applyBorder="1" applyAlignment="1">
      <alignment horizontal="center"/>
    </xf>
    <xf numFmtId="43" fontId="58" fillId="0" borderId="0" xfId="8" applyNumberFormat="1" applyFont="1" applyAlignment="1">
      <alignment horizontal="center"/>
    </xf>
    <xf numFmtId="0" fontId="44" fillId="0" borderId="0" xfId="8" applyFont="1" applyBorder="1" applyAlignment="1">
      <alignment horizontal="center"/>
    </xf>
    <xf numFmtId="43" fontId="63" fillId="0" borderId="2" xfId="1" applyFont="1" applyBorder="1" applyAlignment="1">
      <alignment horizontal="center" vertical="center" wrapText="1"/>
    </xf>
    <xf numFmtId="43" fontId="63" fillId="0" borderId="5" xfId="1" applyFont="1" applyBorder="1" applyAlignment="1">
      <alignment horizontal="center" vertical="center" wrapText="1"/>
    </xf>
    <xf numFmtId="43" fontId="1" fillId="0" borderId="18" xfId="3" applyFont="1" applyBorder="1" applyAlignment="1">
      <alignment horizontal="center"/>
    </xf>
    <xf numFmtId="43" fontId="1" fillId="0" borderId="0" xfId="3" applyFont="1" applyAlignment="1">
      <alignment horizontal="center"/>
    </xf>
    <xf numFmtId="0" fontId="78" fillId="0" borderId="19" xfId="0" applyFont="1" applyBorder="1" applyAlignment="1">
      <alignment horizontal="center" vertical="center" wrapText="1"/>
    </xf>
    <xf numFmtId="0" fontId="78" fillId="0" borderId="14" xfId="0" applyFont="1" applyBorder="1" applyAlignment="1">
      <alignment horizontal="center" vertical="center" wrapText="1"/>
    </xf>
    <xf numFmtId="0" fontId="78" fillId="0" borderId="19" xfId="0" applyFont="1" applyBorder="1" applyAlignment="1">
      <alignment horizontal="center" vertical="center"/>
    </xf>
    <xf numFmtId="0" fontId="78" fillId="0" borderId="14" xfId="0" applyFont="1" applyBorder="1" applyAlignment="1">
      <alignment horizontal="center" vertical="center"/>
    </xf>
    <xf numFmtId="0" fontId="78" fillId="0" borderId="16" xfId="0" applyFont="1" applyBorder="1" applyAlignment="1">
      <alignment horizontal="center"/>
    </xf>
    <xf numFmtId="0" fontId="78" fillId="0" borderId="35" xfId="0" applyFont="1" applyBorder="1" applyAlignment="1">
      <alignment horizontal="center"/>
    </xf>
    <xf numFmtId="0" fontId="78" fillId="0" borderId="17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7" xfId="0" applyBorder="1" applyAlignment="1">
      <alignment horizontal="center"/>
    </xf>
    <xf numFmtId="0" fontId="17" fillId="0" borderId="0" xfId="0" applyFont="1" applyAlignment="1">
      <alignment horizontal="center"/>
    </xf>
    <xf numFmtId="0" fontId="0" fillId="0" borderId="2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1" xfId="0" applyBorder="1" applyAlignment="1">
      <alignment horizontal="center"/>
    </xf>
    <xf numFmtId="0" fontId="30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10">
    <cellStyle name="Comma" xfId="1" builtinId="3"/>
    <cellStyle name="Comma 2" xfId="4"/>
    <cellStyle name="Comma 3" xfId="3"/>
    <cellStyle name="Comma 4" xfId="9"/>
    <cellStyle name="Normal" xfId="0" builtinId="0"/>
    <cellStyle name="Normal 2" xfId="5"/>
    <cellStyle name="Normal 3" xfId="6"/>
    <cellStyle name="Normal 4" xfId="7"/>
    <cellStyle name="Normal 5" xfId="2"/>
    <cellStyle name="Normal 6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286069</xdr:colOff>
      <xdr:row>111</xdr:row>
      <xdr:rowOff>0</xdr:rowOff>
    </xdr:from>
    <xdr:to>
      <xdr:col>11</xdr:col>
      <xdr:colOff>323419</xdr:colOff>
      <xdr:row>115</xdr:row>
      <xdr:rowOff>149832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277" y="23694775"/>
          <a:ext cx="2049372" cy="93109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544286</xdr:colOff>
      <xdr:row>284</xdr:row>
      <xdr:rowOff>136072</xdr:rowOff>
    </xdr:from>
    <xdr:to>
      <xdr:col>5</xdr:col>
      <xdr:colOff>443596</xdr:colOff>
      <xdr:row>289</xdr:row>
      <xdr:rowOff>97974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9393" y="59231893"/>
          <a:ext cx="1600203" cy="914402"/>
        </a:xfrm>
        <a:prstGeom prst="rect">
          <a:avLst/>
        </a:prstGeom>
      </xdr:spPr>
    </xdr:pic>
    <xdr:clientData/>
  </xdr:twoCellAnchor>
  <xdr:twoCellAnchor editAs="oneCell">
    <xdr:from>
      <xdr:col>3</xdr:col>
      <xdr:colOff>449036</xdr:colOff>
      <xdr:row>243</xdr:row>
      <xdr:rowOff>81643</xdr:rowOff>
    </xdr:from>
    <xdr:to>
      <xdr:col>5</xdr:col>
      <xdr:colOff>348346</xdr:colOff>
      <xdr:row>248</xdr:row>
      <xdr:rowOff>43545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4143" y="51258107"/>
          <a:ext cx="1600203" cy="914402"/>
        </a:xfrm>
        <a:prstGeom prst="rect">
          <a:avLst/>
        </a:prstGeom>
      </xdr:spPr>
    </xdr:pic>
    <xdr:clientData/>
  </xdr:twoCellAnchor>
  <xdr:twoCellAnchor editAs="oneCell">
    <xdr:from>
      <xdr:col>3</xdr:col>
      <xdr:colOff>244928</xdr:colOff>
      <xdr:row>200</xdr:row>
      <xdr:rowOff>54428</xdr:rowOff>
    </xdr:from>
    <xdr:to>
      <xdr:col>5</xdr:col>
      <xdr:colOff>144238</xdr:colOff>
      <xdr:row>205</xdr:row>
      <xdr:rowOff>16330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0035" y="42930535"/>
          <a:ext cx="1600203" cy="914402"/>
        </a:xfrm>
        <a:prstGeom prst="rect">
          <a:avLst/>
        </a:prstGeom>
      </xdr:spPr>
    </xdr:pic>
    <xdr:clientData/>
  </xdr:twoCellAnchor>
  <xdr:twoCellAnchor editAs="oneCell">
    <xdr:from>
      <xdr:col>3</xdr:col>
      <xdr:colOff>258536</xdr:colOff>
      <xdr:row>157</xdr:row>
      <xdr:rowOff>13607</xdr:rowOff>
    </xdr:from>
    <xdr:to>
      <xdr:col>5</xdr:col>
      <xdr:colOff>157846</xdr:colOff>
      <xdr:row>161</xdr:row>
      <xdr:rowOff>166009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3643" y="34412464"/>
          <a:ext cx="1600203" cy="914402"/>
        </a:xfrm>
        <a:prstGeom prst="rect">
          <a:avLst/>
        </a:prstGeom>
      </xdr:spPr>
    </xdr:pic>
    <xdr:clientData/>
  </xdr:twoCellAnchor>
  <xdr:twoCellAnchor editAs="oneCell">
    <xdr:from>
      <xdr:col>3</xdr:col>
      <xdr:colOff>394607</xdr:colOff>
      <xdr:row>117</xdr:row>
      <xdr:rowOff>27214</xdr:rowOff>
    </xdr:from>
    <xdr:to>
      <xdr:col>5</xdr:col>
      <xdr:colOff>293917</xdr:colOff>
      <xdr:row>121</xdr:row>
      <xdr:rowOff>179616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9714" y="25799143"/>
          <a:ext cx="1600203" cy="914402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76</xdr:row>
      <xdr:rowOff>27214</xdr:rowOff>
    </xdr:from>
    <xdr:to>
      <xdr:col>5</xdr:col>
      <xdr:colOff>89810</xdr:colOff>
      <xdr:row>80</xdr:row>
      <xdr:rowOff>179616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5607" y="16410214"/>
          <a:ext cx="1600203" cy="914402"/>
        </a:xfrm>
        <a:prstGeom prst="rect">
          <a:avLst/>
        </a:prstGeom>
      </xdr:spPr>
    </xdr:pic>
    <xdr:clientData/>
  </xdr:twoCellAnchor>
  <xdr:twoCellAnchor editAs="oneCell">
    <xdr:from>
      <xdr:col>3</xdr:col>
      <xdr:colOff>244929</xdr:colOff>
      <xdr:row>35</xdr:row>
      <xdr:rowOff>40821</xdr:rowOff>
    </xdr:from>
    <xdr:to>
      <xdr:col>5</xdr:col>
      <xdr:colOff>144239</xdr:colOff>
      <xdr:row>40</xdr:row>
      <xdr:rowOff>2723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0036" y="7660821"/>
          <a:ext cx="1600203" cy="91440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</xdr:colOff>
      <xdr:row>33</xdr:row>
      <xdr:rowOff>19050</xdr:rowOff>
    </xdr:from>
    <xdr:to>
      <xdr:col>7</xdr:col>
      <xdr:colOff>247650</xdr:colOff>
      <xdr:row>35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0150" y="6305550"/>
          <a:ext cx="1276350" cy="400050"/>
        </a:xfrm>
        <a:prstGeom prst="rect">
          <a:avLst/>
        </a:prstGeom>
      </xdr:spPr>
    </xdr:pic>
    <xdr:clientData/>
  </xdr:twoCellAnchor>
  <xdr:twoCellAnchor editAs="oneCell">
    <xdr:from>
      <xdr:col>5</xdr:col>
      <xdr:colOff>104775</xdr:colOff>
      <xdr:row>95</xdr:row>
      <xdr:rowOff>19050</xdr:rowOff>
    </xdr:from>
    <xdr:to>
      <xdr:col>7</xdr:col>
      <xdr:colOff>285750</xdr:colOff>
      <xdr:row>97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0" y="18192750"/>
          <a:ext cx="1276350" cy="400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106456</xdr:colOff>
      <xdr:row>175</xdr:row>
      <xdr:rowOff>44823</xdr:rowOff>
    </xdr:from>
    <xdr:to>
      <xdr:col>6</xdr:col>
      <xdr:colOff>542</xdr:colOff>
      <xdr:row>178</xdr:row>
      <xdr:rowOff>76828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9162" y="34233970"/>
          <a:ext cx="2146468" cy="603505"/>
        </a:xfrm>
        <a:prstGeom prst="rect">
          <a:avLst/>
        </a:prstGeom>
      </xdr:spPr>
    </xdr:pic>
    <xdr:clientData/>
  </xdr:twoCellAnchor>
  <xdr:twoCellAnchor editAs="oneCell">
    <xdr:from>
      <xdr:col>3</xdr:col>
      <xdr:colOff>22412</xdr:colOff>
      <xdr:row>136</xdr:row>
      <xdr:rowOff>44824</xdr:rowOff>
    </xdr:from>
    <xdr:to>
      <xdr:col>5</xdr:col>
      <xdr:colOff>476792</xdr:colOff>
      <xdr:row>139</xdr:row>
      <xdr:rowOff>76829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5118" y="26714824"/>
          <a:ext cx="2146468" cy="603505"/>
        </a:xfrm>
        <a:prstGeom prst="rect">
          <a:avLst/>
        </a:prstGeom>
      </xdr:spPr>
    </xdr:pic>
    <xdr:clientData/>
  </xdr:twoCellAnchor>
  <xdr:twoCellAnchor editAs="oneCell">
    <xdr:from>
      <xdr:col>3</xdr:col>
      <xdr:colOff>33618</xdr:colOff>
      <xdr:row>75</xdr:row>
      <xdr:rowOff>100853</xdr:rowOff>
    </xdr:from>
    <xdr:to>
      <xdr:col>5</xdr:col>
      <xdr:colOff>487998</xdr:colOff>
      <xdr:row>78</xdr:row>
      <xdr:rowOff>132858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6324" y="15060706"/>
          <a:ext cx="2146468" cy="603505"/>
        </a:xfrm>
        <a:prstGeom prst="rect">
          <a:avLst/>
        </a:prstGeom>
      </xdr:spPr>
    </xdr:pic>
    <xdr:clientData/>
  </xdr:twoCellAnchor>
  <xdr:twoCellAnchor editAs="oneCell">
    <xdr:from>
      <xdr:col>3</xdr:col>
      <xdr:colOff>11206</xdr:colOff>
      <xdr:row>35</xdr:row>
      <xdr:rowOff>67235</xdr:rowOff>
    </xdr:from>
    <xdr:to>
      <xdr:col>5</xdr:col>
      <xdr:colOff>465586</xdr:colOff>
      <xdr:row>38</xdr:row>
      <xdr:rowOff>99240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3912" y="7317441"/>
          <a:ext cx="2146468" cy="6035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467591</xdr:colOff>
      <xdr:row>115</xdr:row>
      <xdr:rowOff>103909</xdr:rowOff>
    </xdr:from>
    <xdr:to>
      <xdr:col>5</xdr:col>
      <xdr:colOff>394077</xdr:colOff>
      <xdr:row>118</xdr:row>
      <xdr:rowOff>76478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6409" y="25267227"/>
          <a:ext cx="1744895" cy="544069"/>
        </a:xfrm>
        <a:prstGeom prst="rect">
          <a:avLst/>
        </a:prstGeom>
      </xdr:spPr>
    </xdr:pic>
    <xdr:clientData/>
  </xdr:twoCellAnchor>
  <xdr:twoCellAnchor editAs="oneCell">
    <xdr:from>
      <xdr:col>3</xdr:col>
      <xdr:colOff>277091</xdr:colOff>
      <xdr:row>75</xdr:row>
      <xdr:rowOff>86591</xdr:rowOff>
    </xdr:from>
    <xdr:to>
      <xdr:col>5</xdr:col>
      <xdr:colOff>203577</xdr:colOff>
      <xdr:row>78</xdr:row>
      <xdr:rowOff>59160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5909" y="16261773"/>
          <a:ext cx="1744895" cy="544069"/>
        </a:xfrm>
        <a:prstGeom prst="rect">
          <a:avLst/>
        </a:prstGeom>
      </xdr:spPr>
    </xdr:pic>
    <xdr:clientData/>
  </xdr:twoCellAnchor>
  <xdr:twoCellAnchor editAs="oneCell">
    <xdr:from>
      <xdr:col>3</xdr:col>
      <xdr:colOff>155864</xdr:colOff>
      <xdr:row>35</xdr:row>
      <xdr:rowOff>86590</xdr:rowOff>
    </xdr:from>
    <xdr:to>
      <xdr:col>5</xdr:col>
      <xdr:colOff>82350</xdr:colOff>
      <xdr:row>38</xdr:row>
      <xdr:rowOff>59159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4682" y="7273635"/>
          <a:ext cx="1744895" cy="54406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285750</xdr:colOff>
      <xdr:row>190</xdr:row>
      <xdr:rowOff>40822</xdr:rowOff>
    </xdr:from>
    <xdr:to>
      <xdr:col>12</xdr:col>
      <xdr:colOff>182011</xdr:colOff>
      <xdr:row>191</xdr:row>
      <xdr:rowOff>51490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3607" y="35841215"/>
          <a:ext cx="835154" cy="201168"/>
        </a:xfrm>
        <a:prstGeom prst="rect">
          <a:avLst/>
        </a:prstGeom>
      </xdr:spPr>
    </xdr:pic>
    <xdr:clientData/>
  </xdr:twoCellAnchor>
  <xdr:twoCellAnchor editAs="oneCell">
    <xdr:from>
      <xdr:col>9</xdr:col>
      <xdr:colOff>122464</xdr:colOff>
      <xdr:row>152</xdr:row>
      <xdr:rowOff>13607</xdr:rowOff>
    </xdr:from>
    <xdr:to>
      <xdr:col>12</xdr:col>
      <xdr:colOff>18725</xdr:colOff>
      <xdr:row>153</xdr:row>
      <xdr:rowOff>24275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0321" y="28520571"/>
          <a:ext cx="835154" cy="201168"/>
        </a:xfrm>
        <a:prstGeom prst="rect">
          <a:avLst/>
        </a:prstGeom>
      </xdr:spPr>
    </xdr:pic>
    <xdr:clientData/>
  </xdr:twoCellAnchor>
  <xdr:twoCellAnchor editAs="oneCell">
    <xdr:from>
      <xdr:col>9</xdr:col>
      <xdr:colOff>163287</xdr:colOff>
      <xdr:row>114</xdr:row>
      <xdr:rowOff>13607</xdr:rowOff>
    </xdr:from>
    <xdr:to>
      <xdr:col>12</xdr:col>
      <xdr:colOff>59548</xdr:colOff>
      <xdr:row>115</xdr:row>
      <xdr:rowOff>24275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1144" y="21281571"/>
          <a:ext cx="835154" cy="201168"/>
        </a:xfrm>
        <a:prstGeom prst="rect">
          <a:avLst/>
        </a:prstGeom>
      </xdr:spPr>
    </xdr:pic>
    <xdr:clientData/>
  </xdr:twoCellAnchor>
  <xdr:twoCellAnchor editAs="oneCell">
    <xdr:from>
      <xdr:col>9</xdr:col>
      <xdr:colOff>108858</xdr:colOff>
      <xdr:row>74</xdr:row>
      <xdr:rowOff>176893</xdr:rowOff>
    </xdr:from>
    <xdr:to>
      <xdr:col>12</xdr:col>
      <xdr:colOff>5119</xdr:colOff>
      <xdr:row>75</xdr:row>
      <xdr:rowOff>187561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6715" y="13824857"/>
          <a:ext cx="835154" cy="201168"/>
        </a:xfrm>
        <a:prstGeom prst="rect">
          <a:avLst/>
        </a:prstGeom>
      </xdr:spPr>
    </xdr:pic>
    <xdr:clientData/>
  </xdr:twoCellAnchor>
  <xdr:twoCellAnchor editAs="oneCell">
    <xdr:from>
      <xdr:col>6</xdr:col>
      <xdr:colOff>462643</xdr:colOff>
      <xdr:row>36</xdr:row>
      <xdr:rowOff>0</xdr:rowOff>
    </xdr:from>
    <xdr:to>
      <xdr:col>9</xdr:col>
      <xdr:colOff>45940</xdr:colOff>
      <xdr:row>37</xdr:row>
      <xdr:rowOff>10668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8643" y="6408964"/>
          <a:ext cx="835154" cy="20116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533401</xdr:colOff>
      <xdr:row>67</xdr:row>
      <xdr:rowOff>152401</xdr:rowOff>
    </xdr:from>
    <xdr:to>
      <xdr:col>3</xdr:col>
      <xdr:colOff>466726</xdr:colOff>
      <xdr:row>71</xdr:row>
      <xdr:rowOff>28576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226" y="12030076"/>
          <a:ext cx="666750" cy="666750"/>
        </a:xfrm>
        <a:prstGeom prst="rect">
          <a:avLst/>
        </a:prstGeom>
      </xdr:spPr>
    </xdr:pic>
    <xdr:clientData/>
  </xdr:twoCellAnchor>
  <xdr:twoCellAnchor editAs="oneCell">
    <xdr:from>
      <xdr:col>10</xdr:col>
      <xdr:colOff>626250</xdr:colOff>
      <xdr:row>65</xdr:row>
      <xdr:rowOff>102375</xdr:rowOff>
    </xdr:from>
    <xdr:to>
      <xdr:col>14</xdr:col>
      <xdr:colOff>38372</xdr:colOff>
      <xdr:row>71</xdr:row>
      <xdr:rowOff>122951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8050" y="11608575"/>
          <a:ext cx="2602997" cy="1182626"/>
        </a:xfrm>
        <a:prstGeom prst="rect">
          <a:avLst/>
        </a:prstGeom>
      </xdr:spPr>
    </xdr:pic>
    <xdr:clientData/>
  </xdr:twoCellAnchor>
  <xdr:twoCellAnchor editAs="oneCell">
    <xdr:from>
      <xdr:col>7</xdr:col>
      <xdr:colOff>428626</xdr:colOff>
      <xdr:row>68</xdr:row>
      <xdr:rowOff>38101</xdr:rowOff>
    </xdr:from>
    <xdr:to>
      <xdr:col>8</xdr:col>
      <xdr:colOff>314326</xdr:colOff>
      <xdr:row>71</xdr:row>
      <xdr:rowOff>76201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6" y="12077701"/>
          <a:ext cx="666750" cy="6667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13606</xdr:colOff>
      <xdr:row>42</xdr:row>
      <xdr:rowOff>81643</xdr:rowOff>
    </xdr:from>
    <xdr:to>
      <xdr:col>4</xdr:col>
      <xdr:colOff>504335</xdr:colOff>
      <xdr:row>44</xdr:row>
      <xdr:rowOff>35924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1535" y="9007929"/>
          <a:ext cx="490729" cy="335281"/>
        </a:xfrm>
        <a:prstGeom prst="rect">
          <a:avLst/>
        </a:prstGeom>
      </xdr:spPr>
    </xdr:pic>
    <xdr:clientData/>
  </xdr:twoCellAnchor>
  <xdr:twoCellAnchor editAs="oneCell">
    <xdr:from>
      <xdr:col>3</xdr:col>
      <xdr:colOff>734786</xdr:colOff>
      <xdr:row>88</xdr:row>
      <xdr:rowOff>136071</xdr:rowOff>
    </xdr:from>
    <xdr:to>
      <xdr:col>4</xdr:col>
      <xdr:colOff>422693</xdr:colOff>
      <xdr:row>90</xdr:row>
      <xdr:rowOff>90352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9893" y="17498785"/>
          <a:ext cx="490729" cy="335281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129</xdr:row>
      <xdr:rowOff>0</xdr:rowOff>
    </xdr:from>
    <xdr:to>
      <xdr:col>4</xdr:col>
      <xdr:colOff>490729</xdr:colOff>
      <xdr:row>130</xdr:row>
      <xdr:rowOff>144781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7929" y="24465643"/>
          <a:ext cx="490729" cy="335281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762000</xdr:colOff>
      <xdr:row>169</xdr:row>
      <xdr:rowOff>122464</xdr:rowOff>
    </xdr:from>
    <xdr:to>
      <xdr:col>4</xdr:col>
      <xdr:colOff>449907</xdr:colOff>
      <xdr:row>171</xdr:row>
      <xdr:rowOff>76745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7107" y="31500535"/>
          <a:ext cx="490729" cy="3352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247650</xdr:colOff>
      <xdr:row>51</xdr:row>
      <xdr:rowOff>180975</xdr:rowOff>
    </xdr:from>
    <xdr:to>
      <xdr:col>10</xdr:col>
      <xdr:colOff>145323</xdr:colOff>
      <xdr:row>55</xdr:row>
      <xdr:rowOff>95250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5350" y="10610850"/>
          <a:ext cx="831123" cy="752475"/>
        </a:xfrm>
        <a:prstGeom prst="rect">
          <a:avLst/>
        </a:prstGeom>
      </xdr:spPr>
    </xdr:pic>
    <xdr:clientData/>
  </xdr:twoCellAnchor>
  <xdr:twoCellAnchor editAs="oneCell">
    <xdr:from>
      <xdr:col>9</xdr:col>
      <xdr:colOff>400050</xdr:colOff>
      <xdr:row>94</xdr:row>
      <xdr:rowOff>0</xdr:rowOff>
    </xdr:from>
    <xdr:to>
      <xdr:col>10</xdr:col>
      <xdr:colOff>297723</xdr:colOff>
      <xdr:row>97</xdr:row>
      <xdr:rowOff>123825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19297650"/>
          <a:ext cx="831123" cy="752475"/>
        </a:xfrm>
        <a:prstGeom prst="rect">
          <a:avLst/>
        </a:prstGeom>
      </xdr:spPr>
    </xdr:pic>
    <xdr:clientData/>
  </xdr:twoCellAnchor>
  <xdr:twoCellAnchor editAs="oneCell">
    <xdr:from>
      <xdr:col>9</xdr:col>
      <xdr:colOff>171450</xdr:colOff>
      <xdr:row>130</xdr:row>
      <xdr:rowOff>200025</xdr:rowOff>
    </xdr:from>
    <xdr:to>
      <xdr:col>10</xdr:col>
      <xdr:colOff>69123</xdr:colOff>
      <xdr:row>134</xdr:row>
      <xdr:rowOff>114300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27308175"/>
          <a:ext cx="831123" cy="752475"/>
        </a:xfrm>
        <a:prstGeom prst="rect">
          <a:avLst/>
        </a:prstGeom>
      </xdr:spPr>
    </xdr:pic>
    <xdr:clientData/>
  </xdr:twoCellAnchor>
  <xdr:twoCellAnchor editAs="oneCell">
    <xdr:from>
      <xdr:col>9</xdr:col>
      <xdr:colOff>314325</xdr:colOff>
      <xdr:row>177</xdr:row>
      <xdr:rowOff>180975</xdr:rowOff>
    </xdr:from>
    <xdr:to>
      <xdr:col>10</xdr:col>
      <xdr:colOff>211998</xdr:colOff>
      <xdr:row>181</xdr:row>
      <xdr:rowOff>95250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025" y="37385625"/>
          <a:ext cx="831123" cy="7524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492579</xdr:colOff>
      <xdr:row>149</xdr:row>
      <xdr:rowOff>166008</xdr:rowOff>
    </xdr:from>
    <xdr:to>
      <xdr:col>5</xdr:col>
      <xdr:colOff>67277</xdr:colOff>
      <xdr:row>154</xdr:row>
      <xdr:rowOff>73046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7686" y="29394151"/>
          <a:ext cx="1275591" cy="859538"/>
        </a:xfrm>
        <a:prstGeom prst="rect">
          <a:avLst/>
        </a:prstGeom>
      </xdr:spPr>
    </xdr:pic>
    <xdr:clientData/>
  </xdr:twoCellAnchor>
  <xdr:twoCellAnchor editAs="oneCell">
    <xdr:from>
      <xdr:col>3</xdr:col>
      <xdr:colOff>585107</xdr:colOff>
      <xdr:row>112</xdr:row>
      <xdr:rowOff>68036</xdr:rowOff>
    </xdr:from>
    <xdr:to>
      <xdr:col>5</xdr:col>
      <xdr:colOff>159805</xdr:colOff>
      <xdr:row>116</xdr:row>
      <xdr:rowOff>165574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0214" y="22152429"/>
          <a:ext cx="1275591" cy="859538"/>
        </a:xfrm>
        <a:prstGeom prst="rect">
          <a:avLst/>
        </a:prstGeom>
      </xdr:spPr>
    </xdr:pic>
    <xdr:clientData/>
  </xdr:twoCellAnchor>
  <xdr:twoCellAnchor editAs="oneCell">
    <xdr:from>
      <xdr:col>3</xdr:col>
      <xdr:colOff>530679</xdr:colOff>
      <xdr:row>72</xdr:row>
      <xdr:rowOff>176892</xdr:rowOff>
    </xdr:from>
    <xdr:to>
      <xdr:col>5</xdr:col>
      <xdr:colOff>105377</xdr:colOff>
      <xdr:row>77</xdr:row>
      <xdr:rowOff>83930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5786" y="14546035"/>
          <a:ext cx="1275591" cy="859538"/>
        </a:xfrm>
        <a:prstGeom prst="rect">
          <a:avLst/>
        </a:prstGeom>
      </xdr:spPr>
    </xdr:pic>
    <xdr:clientData/>
  </xdr:twoCellAnchor>
  <xdr:twoCellAnchor editAs="oneCell">
    <xdr:from>
      <xdr:col>3</xdr:col>
      <xdr:colOff>598714</xdr:colOff>
      <xdr:row>33</xdr:row>
      <xdr:rowOff>95251</xdr:rowOff>
    </xdr:from>
    <xdr:to>
      <xdr:col>5</xdr:col>
      <xdr:colOff>173412</xdr:colOff>
      <xdr:row>38</xdr:row>
      <xdr:rowOff>2289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3821" y="6926037"/>
          <a:ext cx="1275591" cy="85953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707572</xdr:colOff>
      <xdr:row>175</xdr:row>
      <xdr:rowOff>122464</xdr:rowOff>
    </xdr:from>
    <xdr:to>
      <xdr:col>4</xdr:col>
      <xdr:colOff>712295</xdr:colOff>
      <xdr:row>178</xdr:row>
      <xdr:rowOff>172757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5429" y="39311035"/>
          <a:ext cx="807545" cy="621793"/>
        </a:xfrm>
        <a:prstGeom prst="rect">
          <a:avLst/>
        </a:prstGeom>
      </xdr:spPr>
    </xdr:pic>
    <xdr:clientData/>
  </xdr:twoCellAnchor>
  <xdr:twoCellAnchor editAs="oneCell">
    <xdr:from>
      <xdr:col>3</xdr:col>
      <xdr:colOff>748393</xdr:colOff>
      <xdr:row>145</xdr:row>
      <xdr:rowOff>163286</xdr:rowOff>
    </xdr:from>
    <xdr:to>
      <xdr:col>4</xdr:col>
      <xdr:colOff>753116</xdr:colOff>
      <xdr:row>149</xdr:row>
      <xdr:rowOff>23079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0" y="32861250"/>
          <a:ext cx="807545" cy="621793"/>
        </a:xfrm>
        <a:prstGeom prst="rect">
          <a:avLst/>
        </a:prstGeom>
      </xdr:spPr>
    </xdr:pic>
    <xdr:clientData/>
  </xdr:twoCellAnchor>
  <xdr:twoCellAnchor editAs="oneCell">
    <xdr:from>
      <xdr:col>3</xdr:col>
      <xdr:colOff>693965</xdr:colOff>
      <xdr:row>115</xdr:row>
      <xdr:rowOff>163286</xdr:rowOff>
    </xdr:from>
    <xdr:to>
      <xdr:col>4</xdr:col>
      <xdr:colOff>698688</xdr:colOff>
      <xdr:row>119</xdr:row>
      <xdr:rowOff>23079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1822" y="26316215"/>
          <a:ext cx="807545" cy="621793"/>
        </a:xfrm>
        <a:prstGeom prst="rect">
          <a:avLst/>
        </a:prstGeom>
      </xdr:spPr>
    </xdr:pic>
    <xdr:clientData/>
  </xdr:twoCellAnchor>
  <xdr:twoCellAnchor editAs="oneCell">
    <xdr:from>
      <xdr:col>3</xdr:col>
      <xdr:colOff>625928</xdr:colOff>
      <xdr:row>87</xdr:row>
      <xdr:rowOff>0</xdr:rowOff>
    </xdr:from>
    <xdr:to>
      <xdr:col>4</xdr:col>
      <xdr:colOff>630651</xdr:colOff>
      <xdr:row>90</xdr:row>
      <xdr:rowOff>50293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3785" y="19988893"/>
          <a:ext cx="807545" cy="621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0"/>
  <sheetViews>
    <sheetView tabSelected="1" zoomScale="89" zoomScaleNormal="89" workbookViewId="0">
      <selection activeCell="E12" sqref="E12"/>
    </sheetView>
  </sheetViews>
  <sheetFormatPr defaultRowHeight="15" x14ac:dyDescent="0.3"/>
  <cols>
    <col min="1" max="1" width="6.140625" style="484" customWidth="1"/>
    <col min="2" max="2" width="26.5703125" style="484" customWidth="1"/>
    <col min="3" max="3" width="9.5703125" style="484" customWidth="1"/>
    <col min="4" max="4" width="13.5703125" style="484" customWidth="1"/>
    <col min="5" max="5" width="8" style="484" customWidth="1"/>
    <col min="6" max="17" width="7.5703125" style="484" customWidth="1"/>
    <col min="18" max="18" width="11.5703125" style="484" bestFit="1" customWidth="1"/>
    <col min="19" max="19" width="12.85546875" style="484" bestFit="1" customWidth="1"/>
    <col min="20" max="20" width="9.140625" style="484" customWidth="1"/>
    <col min="21" max="16384" width="9.140625" style="484"/>
  </cols>
  <sheetData>
    <row r="1" spans="1:20" x14ac:dyDescent="0.3">
      <c r="A1" s="596" t="s">
        <v>542</v>
      </c>
      <c r="B1" s="596"/>
      <c r="C1" s="596"/>
      <c r="D1" s="596"/>
      <c r="E1" s="596"/>
      <c r="F1" s="596"/>
      <c r="G1" s="596"/>
      <c r="H1" s="596"/>
      <c r="I1" s="596"/>
      <c r="J1" s="596"/>
      <c r="K1" s="596"/>
      <c r="L1" s="596"/>
      <c r="M1" s="596"/>
      <c r="N1" s="596"/>
      <c r="O1" s="596"/>
      <c r="P1" s="596"/>
      <c r="Q1" s="596"/>
    </row>
    <row r="2" spans="1:20" x14ac:dyDescent="0.3">
      <c r="A2" s="596" t="s">
        <v>1</v>
      </c>
      <c r="B2" s="596"/>
      <c r="C2" s="596"/>
      <c r="D2" s="596"/>
      <c r="E2" s="596"/>
      <c r="F2" s="596"/>
      <c r="G2" s="596"/>
      <c r="H2" s="596"/>
      <c r="I2" s="596"/>
      <c r="J2" s="596"/>
      <c r="K2" s="596"/>
      <c r="L2" s="596"/>
      <c r="M2" s="596"/>
      <c r="N2" s="596"/>
      <c r="O2" s="596"/>
      <c r="P2" s="596"/>
    </row>
    <row r="3" spans="1:20" x14ac:dyDescent="0.3">
      <c r="A3" s="485" t="s">
        <v>543</v>
      </c>
    </row>
    <row r="4" spans="1:20" x14ac:dyDescent="0.3">
      <c r="A4" s="484" t="s">
        <v>544</v>
      </c>
    </row>
    <row r="5" spans="1:20" x14ac:dyDescent="0.3">
      <c r="A5" s="486" t="s">
        <v>4</v>
      </c>
    </row>
    <row r="6" spans="1:20" x14ac:dyDescent="0.3">
      <c r="A6" s="597" t="s">
        <v>5</v>
      </c>
      <c r="B6" s="597" t="s">
        <v>6</v>
      </c>
      <c r="C6" s="487" t="s">
        <v>156</v>
      </c>
      <c r="D6" s="599" t="s">
        <v>8</v>
      </c>
      <c r="E6" s="599" t="s">
        <v>9</v>
      </c>
      <c r="F6" s="597" t="s">
        <v>10</v>
      </c>
      <c r="G6" s="597"/>
      <c r="H6" s="597"/>
      <c r="I6" s="597"/>
      <c r="J6" s="597"/>
      <c r="K6" s="597"/>
      <c r="L6" s="597"/>
      <c r="M6" s="597"/>
      <c r="N6" s="597"/>
      <c r="O6" s="597"/>
      <c r="P6" s="597"/>
      <c r="Q6" s="597"/>
    </row>
    <row r="7" spans="1:20" x14ac:dyDescent="0.3">
      <c r="A7" s="597"/>
      <c r="B7" s="598"/>
      <c r="C7" s="488" t="s">
        <v>13</v>
      </c>
      <c r="D7" s="599"/>
      <c r="E7" s="599"/>
      <c r="F7" s="487" t="s">
        <v>14</v>
      </c>
      <c r="G7" s="487" t="s">
        <v>15</v>
      </c>
      <c r="H7" s="487" t="s">
        <v>16</v>
      </c>
      <c r="I7" s="487" t="s">
        <v>17</v>
      </c>
      <c r="J7" s="487" t="s">
        <v>18</v>
      </c>
      <c r="K7" s="487" t="s">
        <v>19</v>
      </c>
      <c r="L7" s="487" t="s">
        <v>20</v>
      </c>
      <c r="M7" s="487" t="s">
        <v>21</v>
      </c>
      <c r="N7" s="487" t="s">
        <v>22</v>
      </c>
      <c r="O7" s="487" t="s">
        <v>23</v>
      </c>
      <c r="P7" s="487" t="s">
        <v>161</v>
      </c>
      <c r="Q7" s="487" t="s">
        <v>25</v>
      </c>
    </row>
    <row r="8" spans="1:20" ht="18" x14ac:dyDescent="0.3">
      <c r="A8" s="489">
        <v>1</v>
      </c>
      <c r="B8" s="490" t="s">
        <v>545</v>
      </c>
      <c r="C8" s="491">
        <v>150</v>
      </c>
      <c r="D8" s="492">
        <f>R8*C8</f>
        <v>37500</v>
      </c>
      <c r="E8" s="493" t="s">
        <v>546</v>
      </c>
      <c r="F8" s="494">
        <v>50</v>
      </c>
      <c r="G8" s="494"/>
      <c r="H8" s="494"/>
      <c r="I8" s="494">
        <v>25</v>
      </c>
      <c r="J8" s="494"/>
      <c r="K8" s="494"/>
      <c r="L8" s="494">
        <v>50</v>
      </c>
      <c r="M8" s="494"/>
      <c r="N8" s="494"/>
      <c r="O8" s="494">
        <v>25</v>
      </c>
      <c r="P8" s="494"/>
      <c r="Q8" s="494"/>
      <c r="R8" s="495">
        <v>250</v>
      </c>
      <c r="S8" s="484">
        <f>SUM(F8:Q8)</f>
        <v>150</v>
      </c>
      <c r="T8" s="484">
        <f>C8-S8</f>
        <v>0</v>
      </c>
    </row>
    <row r="9" spans="1:20" ht="18" x14ac:dyDescent="0.3">
      <c r="A9" s="489">
        <v>2</v>
      </c>
      <c r="B9" s="490" t="s">
        <v>547</v>
      </c>
      <c r="C9" s="491">
        <v>175</v>
      </c>
      <c r="D9" s="492">
        <f t="shared" ref="D9:D76" si="0">R9*C9</f>
        <v>42000</v>
      </c>
      <c r="E9" s="493" t="s">
        <v>546</v>
      </c>
      <c r="F9" s="494">
        <v>50</v>
      </c>
      <c r="G9" s="494"/>
      <c r="H9" s="494"/>
      <c r="I9" s="494">
        <v>25</v>
      </c>
      <c r="J9" s="494"/>
      <c r="K9" s="494"/>
      <c r="L9" s="494">
        <v>50</v>
      </c>
      <c r="M9" s="494"/>
      <c r="N9" s="494"/>
      <c r="O9" s="494">
        <v>50</v>
      </c>
      <c r="P9" s="494"/>
      <c r="Q9" s="494"/>
      <c r="R9" s="495">
        <v>240</v>
      </c>
      <c r="S9" s="484">
        <f t="shared" ref="S9:S76" si="1">SUM(F9:Q9)</f>
        <v>175</v>
      </c>
      <c r="T9" s="484">
        <f t="shared" ref="T9:T76" si="2">C9-S9</f>
        <v>0</v>
      </c>
    </row>
    <row r="10" spans="1:20" ht="18" x14ac:dyDescent="0.3">
      <c r="A10" s="489">
        <v>3</v>
      </c>
      <c r="B10" s="490" t="s">
        <v>548</v>
      </c>
      <c r="C10" s="491">
        <v>200</v>
      </c>
      <c r="D10" s="492">
        <f t="shared" si="0"/>
        <v>800</v>
      </c>
      <c r="E10" s="493" t="s">
        <v>546</v>
      </c>
      <c r="F10" s="494">
        <v>100</v>
      </c>
      <c r="G10" s="494"/>
      <c r="H10" s="494"/>
      <c r="I10" s="494">
        <v>25</v>
      </c>
      <c r="J10" s="494"/>
      <c r="K10" s="494"/>
      <c r="L10" s="494">
        <v>50</v>
      </c>
      <c r="M10" s="494"/>
      <c r="N10" s="494"/>
      <c r="O10" s="494">
        <v>25</v>
      </c>
      <c r="P10" s="494"/>
      <c r="Q10" s="494"/>
      <c r="R10" s="495">
        <v>4</v>
      </c>
      <c r="S10" s="484">
        <f t="shared" si="1"/>
        <v>200</v>
      </c>
      <c r="T10" s="484">
        <f t="shared" si="2"/>
        <v>0</v>
      </c>
    </row>
    <row r="11" spans="1:20" ht="18" x14ac:dyDescent="0.3">
      <c r="A11" s="489">
        <v>4</v>
      </c>
      <c r="B11" s="490" t="s">
        <v>549</v>
      </c>
      <c r="C11" s="491">
        <v>200</v>
      </c>
      <c r="D11" s="492">
        <f t="shared" si="0"/>
        <v>800</v>
      </c>
      <c r="E11" s="493" t="s">
        <v>546</v>
      </c>
      <c r="F11" s="494">
        <v>100</v>
      </c>
      <c r="G11" s="494"/>
      <c r="H11" s="494"/>
      <c r="I11" s="494">
        <v>25</v>
      </c>
      <c r="J11" s="494"/>
      <c r="K11" s="494"/>
      <c r="L11" s="494">
        <v>25</v>
      </c>
      <c r="M11" s="494"/>
      <c r="N11" s="494"/>
      <c r="O11" s="494">
        <v>50</v>
      </c>
      <c r="P11" s="494"/>
      <c r="Q11" s="494"/>
      <c r="R11" s="495">
        <v>4</v>
      </c>
      <c r="S11" s="484">
        <f t="shared" si="1"/>
        <v>200</v>
      </c>
      <c r="T11" s="484">
        <f t="shared" si="2"/>
        <v>0</v>
      </c>
    </row>
    <row r="12" spans="1:20" ht="18" x14ac:dyDescent="0.3">
      <c r="A12" s="489">
        <v>5</v>
      </c>
      <c r="B12" s="496" t="s">
        <v>550</v>
      </c>
      <c r="C12" s="491">
        <v>8</v>
      </c>
      <c r="D12" s="492">
        <f t="shared" si="0"/>
        <v>6000</v>
      </c>
      <c r="E12" s="493" t="s">
        <v>546</v>
      </c>
      <c r="F12" s="494">
        <v>3</v>
      </c>
      <c r="G12" s="494"/>
      <c r="H12" s="494"/>
      <c r="I12" s="494"/>
      <c r="J12" s="494"/>
      <c r="K12" s="494"/>
      <c r="L12" s="494"/>
      <c r="M12" s="494">
        <v>3</v>
      </c>
      <c r="N12" s="494"/>
      <c r="O12" s="494"/>
      <c r="P12" s="494">
        <v>2</v>
      </c>
      <c r="Q12" s="494"/>
      <c r="R12" s="495">
        <v>750</v>
      </c>
      <c r="S12" s="484">
        <f t="shared" si="1"/>
        <v>8</v>
      </c>
      <c r="T12" s="484">
        <f t="shared" si="2"/>
        <v>0</v>
      </c>
    </row>
    <row r="13" spans="1:20" ht="18" x14ac:dyDescent="0.3">
      <c r="A13" s="489">
        <v>6</v>
      </c>
      <c r="B13" s="490" t="s">
        <v>551</v>
      </c>
      <c r="C13" s="491">
        <v>20</v>
      </c>
      <c r="D13" s="492">
        <f t="shared" si="0"/>
        <v>2700</v>
      </c>
      <c r="E13" s="493" t="s">
        <v>546</v>
      </c>
      <c r="F13" s="494">
        <v>5</v>
      </c>
      <c r="G13" s="494"/>
      <c r="H13" s="494"/>
      <c r="I13" s="494">
        <v>5</v>
      </c>
      <c r="J13" s="494"/>
      <c r="K13" s="494"/>
      <c r="L13" s="494">
        <v>5</v>
      </c>
      <c r="M13" s="494"/>
      <c r="N13" s="494"/>
      <c r="O13" s="494">
        <v>5</v>
      </c>
      <c r="P13" s="494"/>
      <c r="Q13" s="494"/>
      <c r="R13" s="495">
        <v>135</v>
      </c>
      <c r="S13" s="484">
        <f t="shared" si="1"/>
        <v>20</v>
      </c>
      <c r="T13" s="484">
        <f t="shared" si="2"/>
        <v>0</v>
      </c>
    </row>
    <row r="14" spans="1:20" ht="18" x14ac:dyDescent="0.3">
      <c r="A14" s="489">
        <v>7</v>
      </c>
      <c r="B14" s="490" t="s">
        <v>552</v>
      </c>
      <c r="C14" s="491">
        <v>6</v>
      </c>
      <c r="D14" s="492">
        <f t="shared" si="0"/>
        <v>210</v>
      </c>
      <c r="E14" s="493" t="s">
        <v>546</v>
      </c>
      <c r="F14" s="494">
        <v>2</v>
      </c>
      <c r="G14" s="494"/>
      <c r="H14" s="494"/>
      <c r="I14" s="494">
        <v>2</v>
      </c>
      <c r="J14" s="494"/>
      <c r="K14" s="494"/>
      <c r="L14" s="494">
        <v>2</v>
      </c>
      <c r="M14" s="494"/>
      <c r="N14" s="494"/>
      <c r="O14" s="494"/>
      <c r="P14" s="494"/>
      <c r="Q14" s="494"/>
      <c r="R14" s="495">
        <v>35</v>
      </c>
      <c r="S14" s="484">
        <f t="shared" si="1"/>
        <v>6</v>
      </c>
      <c r="T14" s="484">
        <f t="shared" si="2"/>
        <v>0</v>
      </c>
    </row>
    <row r="15" spans="1:20" ht="18" x14ac:dyDescent="0.3">
      <c r="A15" s="489">
        <v>8</v>
      </c>
      <c r="B15" s="490" t="s">
        <v>553</v>
      </c>
      <c r="C15" s="491">
        <v>2</v>
      </c>
      <c r="D15" s="492">
        <f t="shared" si="0"/>
        <v>3420</v>
      </c>
      <c r="E15" s="493" t="s">
        <v>546</v>
      </c>
      <c r="F15" s="494">
        <v>1</v>
      </c>
      <c r="G15" s="494"/>
      <c r="H15" s="494"/>
      <c r="I15" s="494"/>
      <c r="J15" s="494"/>
      <c r="K15" s="494"/>
      <c r="L15" s="494">
        <v>1</v>
      </c>
      <c r="M15" s="494"/>
      <c r="N15" s="494"/>
      <c r="O15" s="494"/>
      <c r="P15" s="494"/>
      <c r="Q15" s="494"/>
      <c r="R15" s="495">
        <v>1710</v>
      </c>
      <c r="S15" s="484">
        <f t="shared" si="1"/>
        <v>2</v>
      </c>
      <c r="T15" s="484">
        <f t="shared" si="2"/>
        <v>0</v>
      </c>
    </row>
    <row r="16" spans="1:20" ht="18" x14ac:dyDescent="0.3">
      <c r="A16" s="489">
        <v>9</v>
      </c>
      <c r="B16" s="490" t="s">
        <v>554</v>
      </c>
      <c r="C16" s="491">
        <v>10</v>
      </c>
      <c r="D16" s="492">
        <f t="shared" si="0"/>
        <v>550</v>
      </c>
      <c r="E16" s="493" t="s">
        <v>546</v>
      </c>
      <c r="F16" s="494">
        <v>5</v>
      </c>
      <c r="G16" s="494"/>
      <c r="H16" s="494"/>
      <c r="I16" s="494"/>
      <c r="J16" s="494"/>
      <c r="K16" s="494"/>
      <c r="L16" s="494">
        <v>5</v>
      </c>
      <c r="M16" s="494"/>
      <c r="N16" s="494"/>
      <c r="O16" s="494"/>
      <c r="P16" s="494"/>
      <c r="Q16" s="494"/>
      <c r="R16" s="495">
        <v>55</v>
      </c>
      <c r="S16" s="484">
        <f t="shared" si="1"/>
        <v>10</v>
      </c>
      <c r="T16" s="484">
        <f t="shared" si="2"/>
        <v>0</v>
      </c>
    </row>
    <row r="17" spans="1:20" ht="18" x14ac:dyDescent="0.3">
      <c r="A17" s="489">
        <v>10</v>
      </c>
      <c r="B17" s="490" t="s">
        <v>555</v>
      </c>
      <c r="C17" s="491">
        <v>20</v>
      </c>
      <c r="D17" s="492">
        <f t="shared" si="0"/>
        <v>400</v>
      </c>
      <c r="E17" s="493" t="s">
        <v>546</v>
      </c>
      <c r="F17" s="494">
        <v>10</v>
      </c>
      <c r="G17" s="494"/>
      <c r="H17" s="494"/>
      <c r="I17" s="494">
        <v>5</v>
      </c>
      <c r="J17" s="494"/>
      <c r="K17" s="494"/>
      <c r="L17" s="494">
        <v>5</v>
      </c>
      <c r="M17" s="494"/>
      <c r="N17" s="494"/>
      <c r="O17" s="494"/>
      <c r="P17" s="494"/>
      <c r="Q17" s="494"/>
      <c r="R17" s="495">
        <v>20</v>
      </c>
      <c r="S17" s="484">
        <f t="shared" si="1"/>
        <v>20</v>
      </c>
      <c r="T17" s="484">
        <f t="shared" si="2"/>
        <v>0</v>
      </c>
    </row>
    <row r="18" spans="1:20" ht="18" x14ac:dyDescent="0.3">
      <c r="A18" s="489">
        <v>11</v>
      </c>
      <c r="B18" s="490" t="s">
        <v>556</v>
      </c>
      <c r="C18" s="491">
        <v>200</v>
      </c>
      <c r="D18" s="492">
        <f t="shared" si="0"/>
        <v>1400</v>
      </c>
      <c r="E18" s="493" t="s">
        <v>546</v>
      </c>
      <c r="F18" s="494">
        <v>50</v>
      </c>
      <c r="G18" s="494"/>
      <c r="H18" s="494"/>
      <c r="I18" s="494">
        <v>50</v>
      </c>
      <c r="J18" s="494"/>
      <c r="K18" s="494"/>
      <c r="L18" s="494">
        <v>50</v>
      </c>
      <c r="M18" s="494"/>
      <c r="N18" s="494"/>
      <c r="O18" s="494">
        <v>50</v>
      </c>
      <c r="P18" s="494"/>
      <c r="Q18" s="494"/>
      <c r="R18" s="495">
        <v>7</v>
      </c>
      <c r="S18" s="484">
        <f t="shared" si="1"/>
        <v>200</v>
      </c>
      <c r="T18" s="484">
        <f t="shared" si="2"/>
        <v>0</v>
      </c>
    </row>
    <row r="19" spans="1:20" ht="18" x14ac:dyDescent="0.3">
      <c r="A19" s="489">
        <v>12</v>
      </c>
      <c r="B19" s="490" t="s">
        <v>557</v>
      </c>
      <c r="C19" s="491">
        <v>20</v>
      </c>
      <c r="D19" s="492">
        <f t="shared" si="0"/>
        <v>140</v>
      </c>
      <c r="E19" s="493" t="s">
        <v>546</v>
      </c>
      <c r="F19" s="494">
        <v>10</v>
      </c>
      <c r="G19" s="494"/>
      <c r="H19" s="494"/>
      <c r="I19" s="494">
        <v>5</v>
      </c>
      <c r="J19" s="494"/>
      <c r="K19" s="494"/>
      <c r="L19" s="494">
        <v>5</v>
      </c>
      <c r="M19" s="494"/>
      <c r="N19" s="494"/>
      <c r="O19" s="494"/>
      <c r="P19" s="494"/>
      <c r="Q19" s="494"/>
      <c r="R19" s="495">
        <v>7</v>
      </c>
      <c r="S19" s="484">
        <f t="shared" si="1"/>
        <v>20</v>
      </c>
      <c r="T19" s="484">
        <f t="shared" si="2"/>
        <v>0</v>
      </c>
    </row>
    <row r="20" spans="1:20" ht="18" x14ac:dyDescent="0.3">
      <c r="A20" s="489">
        <v>13</v>
      </c>
      <c r="B20" s="490" t="s">
        <v>558</v>
      </c>
      <c r="C20" s="497">
        <v>25</v>
      </c>
      <c r="D20" s="492">
        <f t="shared" si="0"/>
        <v>175</v>
      </c>
      <c r="E20" s="493" t="s">
        <v>546</v>
      </c>
      <c r="F20" s="494">
        <v>10</v>
      </c>
      <c r="G20" s="494"/>
      <c r="H20" s="494"/>
      <c r="I20" s="494">
        <v>10</v>
      </c>
      <c r="J20" s="494"/>
      <c r="K20" s="494"/>
      <c r="L20" s="494"/>
      <c r="M20" s="494"/>
      <c r="N20" s="494"/>
      <c r="O20" s="494">
        <v>5</v>
      </c>
      <c r="P20" s="494"/>
      <c r="Q20" s="494"/>
      <c r="R20" s="498">
        <v>7</v>
      </c>
      <c r="S20" s="484">
        <f t="shared" si="1"/>
        <v>25</v>
      </c>
      <c r="T20" s="484">
        <f t="shared" si="2"/>
        <v>0</v>
      </c>
    </row>
    <row r="21" spans="1:20" ht="18" x14ac:dyDescent="0.3">
      <c r="A21" s="489">
        <v>14</v>
      </c>
      <c r="B21" s="490" t="s">
        <v>559</v>
      </c>
      <c r="C21" s="491">
        <v>12</v>
      </c>
      <c r="D21" s="492">
        <f t="shared" si="0"/>
        <v>84</v>
      </c>
      <c r="E21" s="493" t="s">
        <v>546</v>
      </c>
      <c r="F21" s="494">
        <v>5</v>
      </c>
      <c r="G21" s="494"/>
      <c r="H21" s="494"/>
      <c r="I21" s="494"/>
      <c r="J21" s="494"/>
      <c r="K21" s="494"/>
      <c r="L21" s="494">
        <v>5</v>
      </c>
      <c r="M21" s="494"/>
      <c r="N21" s="494"/>
      <c r="O21" s="494">
        <v>2</v>
      </c>
      <c r="P21" s="494"/>
      <c r="Q21" s="494"/>
      <c r="R21" s="495">
        <v>7</v>
      </c>
      <c r="S21" s="484">
        <f t="shared" si="1"/>
        <v>12</v>
      </c>
      <c r="T21" s="484">
        <f t="shared" si="2"/>
        <v>0</v>
      </c>
    </row>
    <row r="22" spans="1:20" ht="18" x14ac:dyDescent="0.3">
      <c r="A22" s="489">
        <v>15</v>
      </c>
      <c r="B22" s="490" t="s">
        <v>560</v>
      </c>
      <c r="C22" s="491">
        <v>20</v>
      </c>
      <c r="D22" s="492">
        <f t="shared" si="0"/>
        <v>1000</v>
      </c>
      <c r="E22" s="493" t="s">
        <v>546</v>
      </c>
      <c r="F22" s="494">
        <v>5</v>
      </c>
      <c r="G22" s="494"/>
      <c r="H22" s="494"/>
      <c r="I22" s="494">
        <v>5</v>
      </c>
      <c r="J22" s="494"/>
      <c r="K22" s="494"/>
      <c r="L22" s="494">
        <v>5</v>
      </c>
      <c r="M22" s="494"/>
      <c r="N22" s="494"/>
      <c r="O22" s="494">
        <v>5</v>
      </c>
      <c r="P22" s="494"/>
      <c r="Q22" s="494"/>
      <c r="R22" s="495">
        <v>50</v>
      </c>
      <c r="S22" s="484">
        <f t="shared" si="1"/>
        <v>20</v>
      </c>
      <c r="T22" s="484">
        <f t="shared" si="2"/>
        <v>0</v>
      </c>
    </row>
    <row r="23" spans="1:20" ht="18" x14ac:dyDescent="0.3">
      <c r="A23" s="489">
        <v>16</v>
      </c>
      <c r="B23" s="490" t="s">
        <v>561</v>
      </c>
      <c r="C23" s="491">
        <v>10</v>
      </c>
      <c r="D23" s="492">
        <f t="shared" si="0"/>
        <v>300</v>
      </c>
      <c r="E23" s="493" t="s">
        <v>546</v>
      </c>
      <c r="F23" s="494">
        <v>5</v>
      </c>
      <c r="G23" s="494"/>
      <c r="H23" s="494"/>
      <c r="I23" s="494"/>
      <c r="J23" s="494"/>
      <c r="K23" s="494"/>
      <c r="L23" s="494">
        <v>5</v>
      </c>
      <c r="M23" s="494"/>
      <c r="N23" s="494"/>
      <c r="O23" s="494"/>
      <c r="P23" s="494"/>
      <c r="Q23" s="494"/>
      <c r="R23" s="495">
        <v>30</v>
      </c>
      <c r="S23" s="484">
        <f t="shared" si="1"/>
        <v>10</v>
      </c>
      <c r="T23" s="484">
        <f t="shared" si="2"/>
        <v>0</v>
      </c>
    </row>
    <row r="24" spans="1:20" ht="18" x14ac:dyDescent="0.3">
      <c r="A24" s="489">
        <v>17</v>
      </c>
      <c r="B24" s="490" t="s">
        <v>562</v>
      </c>
      <c r="C24" s="491">
        <v>1</v>
      </c>
      <c r="D24" s="492">
        <v>5000</v>
      </c>
      <c r="E24" s="493" t="s">
        <v>546</v>
      </c>
      <c r="F24" s="494">
        <v>1</v>
      </c>
      <c r="G24" s="494"/>
      <c r="H24" s="494"/>
      <c r="I24" s="494"/>
      <c r="J24" s="494"/>
      <c r="K24" s="494"/>
      <c r="L24" s="494"/>
      <c r="M24" s="494"/>
      <c r="N24" s="494"/>
      <c r="O24" s="494"/>
      <c r="P24" s="494"/>
      <c r="Q24" s="494"/>
      <c r="R24" s="495">
        <v>5000</v>
      </c>
      <c r="S24" s="484">
        <f t="shared" si="1"/>
        <v>1</v>
      </c>
      <c r="T24" s="484">
        <f t="shared" si="2"/>
        <v>0</v>
      </c>
    </row>
    <row r="25" spans="1:20" ht="18" x14ac:dyDescent="0.3">
      <c r="A25" s="489">
        <v>18</v>
      </c>
      <c r="B25" s="490" t="s">
        <v>563</v>
      </c>
      <c r="C25" s="491">
        <v>1</v>
      </c>
      <c r="D25" s="492">
        <f t="shared" si="0"/>
        <v>1500</v>
      </c>
      <c r="E25" s="493" t="s">
        <v>546</v>
      </c>
      <c r="F25" s="494">
        <v>1</v>
      </c>
      <c r="G25" s="494"/>
      <c r="H25" s="494"/>
      <c r="I25" s="494"/>
      <c r="J25" s="494"/>
      <c r="K25" s="494"/>
      <c r="L25" s="494"/>
      <c r="M25" s="494"/>
      <c r="N25" s="494"/>
      <c r="O25" s="494"/>
      <c r="P25" s="494"/>
      <c r="Q25" s="494"/>
      <c r="R25" s="495">
        <v>1500</v>
      </c>
      <c r="S25" s="484">
        <f t="shared" si="1"/>
        <v>1</v>
      </c>
      <c r="T25" s="484">
        <f t="shared" si="2"/>
        <v>0</v>
      </c>
    </row>
    <row r="26" spans="1:20" ht="18" x14ac:dyDescent="0.3">
      <c r="A26" s="489">
        <v>19</v>
      </c>
      <c r="B26" s="490" t="s">
        <v>564</v>
      </c>
      <c r="C26" s="491">
        <v>5</v>
      </c>
      <c r="D26" s="492">
        <f t="shared" si="0"/>
        <v>425</v>
      </c>
      <c r="E26" s="493" t="s">
        <v>546</v>
      </c>
      <c r="F26" s="494">
        <v>3</v>
      </c>
      <c r="G26" s="494"/>
      <c r="H26" s="494"/>
      <c r="I26" s="494"/>
      <c r="J26" s="494"/>
      <c r="K26" s="494"/>
      <c r="L26" s="494">
        <v>2</v>
      </c>
      <c r="M26" s="494"/>
      <c r="N26" s="494"/>
      <c r="O26" s="494"/>
      <c r="P26" s="494"/>
      <c r="Q26" s="494"/>
      <c r="R26" s="495">
        <v>85</v>
      </c>
      <c r="S26" s="484">
        <f t="shared" si="1"/>
        <v>5</v>
      </c>
      <c r="T26" s="484">
        <f t="shared" si="2"/>
        <v>0</v>
      </c>
    </row>
    <row r="27" spans="1:20" ht="18" x14ac:dyDescent="0.3">
      <c r="A27" s="489">
        <v>20</v>
      </c>
      <c r="B27" s="490" t="s">
        <v>565</v>
      </c>
      <c r="C27" s="491">
        <v>5</v>
      </c>
      <c r="D27" s="492">
        <f t="shared" si="0"/>
        <v>425</v>
      </c>
      <c r="E27" s="493" t="s">
        <v>546</v>
      </c>
      <c r="F27" s="494">
        <v>3</v>
      </c>
      <c r="G27" s="494"/>
      <c r="H27" s="494"/>
      <c r="I27" s="494"/>
      <c r="J27" s="494"/>
      <c r="K27" s="494"/>
      <c r="L27" s="494">
        <v>2</v>
      </c>
      <c r="M27" s="494"/>
      <c r="N27" s="494"/>
      <c r="O27" s="494"/>
      <c r="P27" s="494"/>
      <c r="Q27" s="494"/>
      <c r="R27" s="495">
        <v>85</v>
      </c>
      <c r="S27" s="484">
        <f t="shared" si="1"/>
        <v>5</v>
      </c>
      <c r="T27" s="484">
        <f t="shared" si="2"/>
        <v>0</v>
      </c>
    </row>
    <row r="28" spans="1:20" ht="18" x14ac:dyDescent="0.3">
      <c r="A28" s="489">
        <v>21</v>
      </c>
      <c r="B28" s="490" t="s">
        <v>566</v>
      </c>
      <c r="C28" s="491">
        <v>6</v>
      </c>
      <c r="D28" s="492">
        <f t="shared" si="0"/>
        <v>120</v>
      </c>
      <c r="E28" s="493" t="s">
        <v>546</v>
      </c>
      <c r="F28" s="494">
        <v>3</v>
      </c>
      <c r="G28" s="494"/>
      <c r="H28" s="494"/>
      <c r="I28" s="494"/>
      <c r="J28" s="494"/>
      <c r="K28" s="494"/>
      <c r="L28" s="494">
        <v>3</v>
      </c>
      <c r="M28" s="494"/>
      <c r="N28" s="494"/>
      <c r="O28" s="494"/>
      <c r="P28" s="494"/>
      <c r="Q28" s="494"/>
      <c r="R28" s="495">
        <v>20</v>
      </c>
      <c r="S28" s="484">
        <f t="shared" si="1"/>
        <v>6</v>
      </c>
      <c r="T28" s="484">
        <f t="shared" si="2"/>
        <v>0</v>
      </c>
    </row>
    <row r="29" spans="1:20" ht="18" x14ac:dyDescent="0.3">
      <c r="A29" s="489">
        <v>22</v>
      </c>
      <c r="B29" s="490" t="s">
        <v>567</v>
      </c>
      <c r="C29" s="491">
        <v>6</v>
      </c>
      <c r="D29" s="492">
        <f t="shared" si="0"/>
        <v>270</v>
      </c>
      <c r="E29" s="493" t="s">
        <v>546</v>
      </c>
      <c r="F29" s="494">
        <v>3</v>
      </c>
      <c r="G29" s="494"/>
      <c r="H29" s="494"/>
      <c r="I29" s="494"/>
      <c r="J29" s="494"/>
      <c r="K29" s="494"/>
      <c r="L29" s="494">
        <v>3</v>
      </c>
      <c r="M29" s="494"/>
      <c r="N29" s="494"/>
      <c r="O29" s="494"/>
      <c r="P29" s="494"/>
      <c r="Q29" s="494"/>
      <c r="R29" s="495">
        <v>45</v>
      </c>
      <c r="S29" s="484">
        <f t="shared" si="1"/>
        <v>6</v>
      </c>
      <c r="T29" s="484">
        <f t="shared" si="2"/>
        <v>0</v>
      </c>
    </row>
    <row r="30" spans="1:20" ht="18" x14ac:dyDescent="0.3">
      <c r="A30" s="489">
        <v>23</v>
      </c>
      <c r="B30" s="490" t="s">
        <v>568</v>
      </c>
      <c r="C30" s="491">
        <v>10</v>
      </c>
      <c r="D30" s="492">
        <f t="shared" si="0"/>
        <v>500</v>
      </c>
      <c r="E30" s="493" t="s">
        <v>546</v>
      </c>
      <c r="F30" s="494">
        <v>5</v>
      </c>
      <c r="G30" s="494"/>
      <c r="H30" s="494"/>
      <c r="I30" s="494"/>
      <c r="J30" s="494"/>
      <c r="K30" s="494"/>
      <c r="L30" s="494">
        <v>5</v>
      </c>
      <c r="M30" s="494"/>
      <c r="N30" s="494"/>
      <c r="O30" s="494"/>
      <c r="P30" s="494"/>
      <c r="Q30" s="494"/>
      <c r="R30" s="495">
        <v>50</v>
      </c>
      <c r="S30" s="484">
        <f t="shared" si="1"/>
        <v>10</v>
      </c>
      <c r="T30" s="484">
        <f t="shared" si="2"/>
        <v>0</v>
      </c>
    </row>
    <row r="31" spans="1:20" ht="18" x14ac:dyDescent="0.3">
      <c r="A31" s="489">
        <v>24</v>
      </c>
      <c r="B31" s="490" t="s">
        <v>569</v>
      </c>
      <c r="C31" s="491">
        <v>10</v>
      </c>
      <c r="D31" s="492">
        <f t="shared" si="0"/>
        <v>500</v>
      </c>
      <c r="E31" s="493" t="s">
        <v>546</v>
      </c>
      <c r="F31" s="494">
        <v>5</v>
      </c>
      <c r="G31" s="494"/>
      <c r="H31" s="494"/>
      <c r="I31" s="494"/>
      <c r="J31" s="494"/>
      <c r="K31" s="494"/>
      <c r="L31" s="494">
        <v>5</v>
      </c>
      <c r="M31" s="494"/>
      <c r="N31" s="494"/>
      <c r="O31" s="494"/>
      <c r="P31" s="494"/>
      <c r="Q31" s="494"/>
      <c r="R31" s="495">
        <v>50</v>
      </c>
      <c r="S31" s="484">
        <f t="shared" si="1"/>
        <v>10</v>
      </c>
      <c r="T31" s="484">
        <f t="shared" si="2"/>
        <v>0</v>
      </c>
    </row>
    <row r="32" spans="1:20" ht="18" x14ac:dyDescent="0.3">
      <c r="A32" s="489">
        <v>25</v>
      </c>
      <c r="B32" s="490" t="s">
        <v>570</v>
      </c>
      <c r="C32" s="491">
        <v>10</v>
      </c>
      <c r="D32" s="492">
        <f t="shared" si="0"/>
        <v>500</v>
      </c>
      <c r="E32" s="493" t="s">
        <v>546</v>
      </c>
      <c r="F32" s="494">
        <v>5</v>
      </c>
      <c r="G32" s="494"/>
      <c r="H32" s="494"/>
      <c r="I32" s="494"/>
      <c r="J32" s="494"/>
      <c r="K32" s="494"/>
      <c r="L32" s="494">
        <v>5</v>
      </c>
      <c r="M32" s="494"/>
      <c r="N32" s="494"/>
      <c r="O32" s="494"/>
      <c r="P32" s="494"/>
      <c r="Q32" s="494"/>
      <c r="R32" s="495">
        <v>50</v>
      </c>
      <c r="S32" s="484">
        <f t="shared" si="1"/>
        <v>10</v>
      </c>
      <c r="T32" s="484">
        <f t="shared" si="2"/>
        <v>0</v>
      </c>
    </row>
    <row r="33" spans="1:20" ht="18" x14ac:dyDescent="0.3">
      <c r="A33" s="489">
        <v>26</v>
      </c>
      <c r="B33" s="490" t="s">
        <v>571</v>
      </c>
      <c r="C33" s="491">
        <v>10</v>
      </c>
      <c r="D33" s="492">
        <f t="shared" si="0"/>
        <v>500</v>
      </c>
      <c r="E33" s="493" t="s">
        <v>546</v>
      </c>
      <c r="F33" s="494">
        <v>5</v>
      </c>
      <c r="G33" s="494"/>
      <c r="H33" s="494"/>
      <c r="I33" s="494"/>
      <c r="J33" s="494"/>
      <c r="K33" s="494"/>
      <c r="L33" s="494">
        <v>5</v>
      </c>
      <c r="M33" s="494"/>
      <c r="N33" s="494"/>
      <c r="O33" s="494"/>
      <c r="P33" s="494"/>
      <c r="Q33" s="494"/>
      <c r="R33" s="495">
        <v>50</v>
      </c>
      <c r="S33" s="484">
        <f t="shared" si="1"/>
        <v>10</v>
      </c>
      <c r="T33" s="484">
        <f t="shared" si="2"/>
        <v>0</v>
      </c>
    </row>
    <row r="34" spans="1:20" ht="18" x14ac:dyDescent="0.3">
      <c r="A34" s="489">
        <v>27</v>
      </c>
      <c r="B34" s="490" t="s">
        <v>572</v>
      </c>
      <c r="C34" s="491">
        <v>15</v>
      </c>
      <c r="D34" s="492">
        <f t="shared" si="0"/>
        <v>525</v>
      </c>
      <c r="E34" s="493" t="s">
        <v>546</v>
      </c>
      <c r="F34" s="494">
        <v>10</v>
      </c>
      <c r="G34" s="494"/>
      <c r="H34" s="494"/>
      <c r="I34" s="494"/>
      <c r="J34" s="494"/>
      <c r="K34" s="494"/>
      <c r="L34" s="494">
        <v>5</v>
      </c>
      <c r="M34" s="494"/>
      <c r="N34" s="494"/>
      <c r="O34" s="494"/>
      <c r="P34" s="494"/>
      <c r="Q34" s="494"/>
      <c r="R34" s="495">
        <v>35</v>
      </c>
      <c r="S34" s="484">
        <f t="shared" si="1"/>
        <v>15</v>
      </c>
      <c r="T34" s="484">
        <f t="shared" si="2"/>
        <v>0</v>
      </c>
    </row>
    <row r="35" spans="1:20" ht="18" x14ac:dyDescent="0.3">
      <c r="A35" s="489">
        <v>28</v>
      </c>
      <c r="B35" s="490" t="s">
        <v>573</v>
      </c>
      <c r="C35" s="491">
        <v>15</v>
      </c>
      <c r="D35" s="492">
        <f t="shared" si="0"/>
        <v>525</v>
      </c>
      <c r="E35" s="493" t="s">
        <v>546</v>
      </c>
      <c r="F35" s="494">
        <v>10</v>
      </c>
      <c r="G35" s="494"/>
      <c r="H35" s="494"/>
      <c r="I35" s="494"/>
      <c r="J35" s="494"/>
      <c r="K35" s="494"/>
      <c r="L35" s="494">
        <v>5</v>
      </c>
      <c r="M35" s="494"/>
      <c r="N35" s="494"/>
      <c r="O35" s="494"/>
      <c r="P35" s="494"/>
      <c r="Q35" s="494"/>
      <c r="R35" s="495">
        <v>35</v>
      </c>
      <c r="S35" s="484">
        <f t="shared" si="1"/>
        <v>15</v>
      </c>
      <c r="T35" s="484">
        <f t="shared" si="2"/>
        <v>0</v>
      </c>
    </row>
    <row r="36" spans="1:20" ht="18" x14ac:dyDescent="0.3">
      <c r="A36" s="489">
        <v>29</v>
      </c>
      <c r="B36" s="499" t="s">
        <v>574</v>
      </c>
      <c r="C36" s="491">
        <v>36</v>
      </c>
      <c r="D36" s="492">
        <f t="shared" si="0"/>
        <v>2520</v>
      </c>
      <c r="E36" s="493" t="s">
        <v>546</v>
      </c>
      <c r="F36" s="494">
        <v>10</v>
      </c>
      <c r="G36" s="494"/>
      <c r="H36" s="494"/>
      <c r="I36" s="494">
        <v>8</v>
      </c>
      <c r="J36" s="494"/>
      <c r="K36" s="494"/>
      <c r="L36" s="494">
        <v>10</v>
      </c>
      <c r="M36" s="494"/>
      <c r="N36" s="494"/>
      <c r="O36" s="494">
        <v>8</v>
      </c>
      <c r="P36" s="494"/>
      <c r="Q36" s="494"/>
      <c r="R36" s="495">
        <v>70</v>
      </c>
      <c r="S36" s="484">
        <f t="shared" si="1"/>
        <v>36</v>
      </c>
      <c r="T36" s="484">
        <f t="shared" si="2"/>
        <v>0</v>
      </c>
    </row>
    <row r="37" spans="1:20" ht="18" x14ac:dyDescent="0.3">
      <c r="A37" s="489">
        <v>30</v>
      </c>
      <c r="B37" s="490" t="s">
        <v>575</v>
      </c>
      <c r="C37" s="491">
        <v>5</v>
      </c>
      <c r="D37" s="492">
        <f t="shared" si="0"/>
        <v>250</v>
      </c>
      <c r="E37" s="493" t="s">
        <v>546</v>
      </c>
      <c r="F37" s="494">
        <v>3</v>
      </c>
      <c r="G37" s="494"/>
      <c r="H37" s="494"/>
      <c r="I37" s="494"/>
      <c r="J37" s="494"/>
      <c r="K37" s="494"/>
      <c r="L37" s="494">
        <v>2</v>
      </c>
      <c r="M37" s="494"/>
      <c r="N37" s="494"/>
      <c r="O37" s="494"/>
      <c r="P37" s="494"/>
      <c r="Q37" s="494"/>
      <c r="R37" s="495">
        <v>50</v>
      </c>
      <c r="S37" s="484">
        <f t="shared" si="1"/>
        <v>5</v>
      </c>
      <c r="T37" s="484">
        <f t="shared" si="2"/>
        <v>0</v>
      </c>
    </row>
    <row r="38" spans="1:20" ht="18" x14ac:dyDescent="0.3">
      <c r="A38" s="489">
        <v>31</v>
      </c>
      <c r="B38" s="490" t="s">
        <v>576</v>
      </c>
      <c r="C38" s="491">
        <v>3</v>
      </c>
      <c r="D38" s="492">
        <f t="shared" si="0"/>
        <v>75</v>
      </c>
      <c r="E38" s="493" t="s">
        <v>546</v>
      </c>
      <c r="F38" s="494">
        <v>2</v>
      </c>
      <c r="G38" s="494"/>
      <c r="H38" s="494"/>
      <c r="I38" s="494"/>
      <c r="J38" s="494"/>
      <c r="K38" s="494"/>
      <c r="L38" s="494">
        <v>1</v>
      </c>
      <c r="M38" s="494"/>
      <c r="N38" s="494"/>
      <c r="O38" s="494"/>
      <c r="P38" s="494"/>
      <c r="Q38" s="494"/>
      <c r="R38" s="495">
        <v>25</v>
      </c>
      <c r="S38" s="484">
        <f t="shared" si="1"/>
        <v>3</v>
      </c>
      <c r="T38" s="484">
        <f t="shared" si="2"/>
        <v>0</v>
      </c>
    </row>
    <row r="39" spans="1:20" ht="18" x14ac:dyDescent="0.3">
      <c r="A39" s="489">
        <v>32</v>
      </c>
      <c r="B39" s="490" t="s">
        <v>577</v>
      </c>
      <c r="C39" s="491">
        <v>2</v>
      </c>
      <c r="D39" s="492">
        <f t="shared" si="0"/>
        <v>900</v>
      </c>
      <c r="E39" s="493" t="s">
        <v>546</v>
      </c>
      <c r="F39" s="494">
        <v>2</v>
      </c>
      <c r="G39" s="494"/>
      <c r="H39" s="494"/>
      <c r="I39" s="494"/>
      <c r="J39" s="494"/>
      <c r="K39" s="494"/>
      <c r="L39" s="494"/>
      <c r="M39" s="494"/>
      <c r="N39" s="494"/>
      <c r="O39" s="494"/>
      <c r="P39" s="494"/>
      <c r="Q39" s="494"/>
      <c r="R39" s="495">
        <v>450</v>
      </c>
      <c r="T39" s="484">
        <v>0</v>
      </c>
    </row>
    <row r="40" spans="1:20" ht="18" x14ac:dyDescent="0.3">
      <c r="A40" s="489">
        <v>33</v>
      </c>
      <c r="B40" s="499" t="s">
        <v>578</v>
      </c>
      <c r="C40" s="491">
        <v>1</v>
      </c>
      <c r="D40" s="492">
        <f t="shared" si="0"/>
        <v>450</v>
      </c>
      <c r="E40" s="493" t="s">
        <v>546</v>
      </c>
      <c r="F40" s="494">
        <v>1</v>
      </c>
      <c r="G40" s="494"/>
      <c r="H40" s="494"/>
      <c r="I40" s="494"/>
      <c r="J40" s="494"/>
      <c r="K40" s="494"/>
      <c r="L40" s="494"/>
      <c r="M40" s="494"/>
      <c r="N40" s="494"/>
      <c r="O40" s="494"/>
      <c r="P40" s="494"/>
      <c r="Q40" s="494"/>
      <c r="R40" s="495">
        <v>450</v>
      </c>
      <c r="S40" s="484">
        <f t="shared" si="1"/>
        <v>1</v>
      </c>
      <c r="T40" s="484">
        <f t="shared" si="2"/>
        <v>0</v>
      </c>
    </row>
    <row r="41" spans="1:20" ht="18" x14ac:dyDescent="0.3">
      <c r="A41" s="489">
        <v>34</v>
      </c>
      <c r="B41" s="490" t="s">
        <v>579</v>
      </c>
      <c r="C41" s="491">
        <v>8</v>
      </c>
      <c r="D41" s="492">
        <f t="shared" si="0"/>
        <v>400</v>
      </c>
      <c r="E41" s="493" t="s">
        <v>546</v>
      </c>
      <c r="F41" s="494">
        <v>3</v>
      </c>
      <c r="G41" s="494"/>
      <c r="H41" s="494"/>
      <c r="I41" s="494">
        <v>3</v>
      </c>
      <c r="J41" s="494"/>
      <c r="K41" s="494"/>
      <c r="L41" s="494">
        <v>2</v>
      </c>
      <c r="M41" s="494"/>
      <c r="N41" s="494"/>
      <c r="O41" s="494"/>
      <c r="P41" s="494"/>
      <c r="Q41" s="494"/>
      <c r="R41" s="495">
        <v>50</v>
      </c>
      <c r="S41" s="484">
        <f t="shared" si="1"/>
        <v>8</v>
      </c>
      <c r="T41" s="484">
        <f t="shared" si="2"/>
        <v>0</v>
      </c>
    </row>
    <row r="42" spans="1:20" ht="18" x14ac:dyDescent="0.3">
      <c r="A42" s="489">
        <v>35</v>
      </c>
      <c r="B42" s="490" t="s">
        <v>580</v>
      </c>
      <c r="C42" s="491">
        <v>50</v>
      </c>
      <c r="D42" s="492">
        <f t="shared" si="0"/>
        <v>2250</v>
      </c>
      <c r="E42" s="493" t="s">
        <v>546</v>
      </c>
      <c r="F42" s="494">
        <v>15</v>
      </c>
      <c r="G42" s="494"/>
      <c r="H42" s="494"/>
      <c r="I42" s="494">
        <v>12</v>
      </c>
      <c r="J42" s="494"/>
      <c r="K42" s="494"/>
      <c r="L42" s="494">
        <v>13</v>
      </c>
      <c r="M42" s="494"/>
      <c r="N42" s="494"/>
      <c r="O42" s="494">
        <v>10</v>
      </c>
      <c r="P42" s="494"/>
      <c r="Q42" s="494"/>
      <c r="R42" s="495">
        <v>45</v>
      </c>
      <c r="S42" s="484">
        <f t="shared" si="1"/>
        <v>50</v>
      </c>
      <c r="T42" s="484">
        <f t="shared" si="2"/>
        <v>0</v>
      </c>
    </row>
    <row r="43" spans="1:20" ht="18" x14ac:dyDescent="0.3">
      <c r="A43" s="489">
        <v>36</v>
      </c>
      <c r="B43" s="490" t="s">
        <v>581</v>
      </c>
      <c r="C43" s="491">
        <v>5</v>
      </c>
      <c r="D43" s="492">
        <f t="shared" si="0"/>
        <v>75</v>
      </c>
      <c r="E43" s="493" t="s">
        <v>546</v>
      </c>
      <c r="F43" s="494">
        <v>3</v>
      </c>
      <c r="G43" s="494"/>
      <c r="H43" s="494"/>
      <c r="I43" s="494"/>
      <c r="J43" s="494"/>
      <c r="K43" s="494"/>
      <c r="L43" s="494">
        <v>2</v>
      </c>
      <c r="M43" s="494"/>
      <c r="N43" s="494"/>
      <c r="O43" s="494"/>
      <c r="P43" s="494"/>
      <c r="Q43" s="494"/>
      <c r="R43" s="495">
        <v>15</v>
      </c>
      <c r="S43" s="484">
        <f t="shared" si="1"/>
        <v>5</v>
      </c>
      <c r="T43" s="484">
        <f t="shared" si="2"/>
        <v>0</v>
      </c>
    </row>
    <row r="44" spans="1:20" ht="18" x14ac:dyDescent="0.3">
      <c r="A44" s="489">
        <v>37</v>
      </c>
      <c r="B44" s="490" t="s">
        <v>582</v>
      </c>
      <c r="C44" s="491">
        <v>10</v>
      </c>
      <c r="D44" s="492">
        <f t="shared" si="0"/>
        <v>200</v>
      </c>
      <c r="E44" s="493" t="s">
        <v>546</v>
      </c>
      <c r="F44" s="494">
        <v>5</v>
      </c>
      <c r="G44" s="494"/>
      <c r="H44" s="494"/>
      <c r="I44" s="494"/>
      <c r="J44" s="494"/>
      <c r="K44" s="494"/>
      <c r="L44" s="494">
        <v>5</v>
      </c>
      <c r="M44" s="494"/>
      <c r="N44" s="494"/>
      <c r="O44" s="494"/>
      <c r="P44" s="494"/>
      <c r="Q44" s="494"/>
      <c r="R44" s="495">
        <v>20</v>
      </c>
      <c r="S44" s="484">
        <f t="shared" si="1"/>
        <v>10</v>
      </c>
      <c r="T44" s="484">
        <f t="shared" si="2"/>
        <v>0</v>
      </c>
    </row>
    <row r="45" spans="1:20" ht="18" x14ac:dyDescent="0.3">
      <c r="A45" s="489">
        <v>38</v>
      </c>
      <c r="B45" s="490" t="s">
        <v>583</v>
      </c>
      <c r="C45" s="491">
        <v>10</v>
      </c>
      <c r="D45" s="492">
        <f t="shared" si="0"/>
        <v>650</v>
      </c>
      <c r="E45" s="493" t="s">
        <v>546</v>
      </c>
      <c r="F45" s="494">
        <v>5</v>
      </c>
      <c r="G45" s="494"/>
      <c r="H45" s="494"/>
      <c r="I45" s="494"/>
      <c r="J45" s="494"/>
      <c r="K45" s="494"/>
      <c r="L45" s="494">
        <v>5</v>
      </c>
      <c r="M45" s="494"/>
      <c r="N45" s="494"/>
      <c r="O45" s="494"/>
      <c r="P45" s="494"/>
      <c r="Q45" s="494"/>
      <c r="R45" s="495">
        <v>65</v>
      </c>
      <c r="S45" s="484">
        <f t="shared" si="1"/>
        <v>10</v>
      </c>
      <c r="T45" s="484">
        <f t="shared" si="2"/>
        <v>0</v>
      </c>
    </row>
    <row r="46" spans="1:20" ht="18" x14ac:dyDescent="0.3">
      <c r="A46" s="489">
        <v>39</v>
      </c>
      <c r="B46" s="490" t="s">
        <v>584</v>
      </c>
      <c r="C46" s="491">
        <v>5</v>
      </c>
      <c r="D46" s="492">
        <f t="shared" si="0"/>
        <v>125</v>
      </c>
      <c r="E46" s="493" t="s">
        <v>546</v>
      </c>
      <c r="F46" s="494">
        <v>3</v>
      </c>
      <c r="G46" s="494"/>
      <c r="H46" s="494"/>
      <c r="I46" s="494"/>
      <c r="J46" s="494"/>
      <c r="K46" s="494"/>
      <c r="L46" s="494">
        <v>2</v>
      </c>
      <c r="M46" s="494"/>
      <c r="N46" s="494"/>
      <c r="O46" s="494"/>
      <c r="P46" s="494"/>
      <c r="Q46" s="494"/>
      <c r="R46" s="495">
        <v>25</v>
      </c>
      <c r="S46" s="484">
        <f t="shared" si="1"/>
        <v>5</v>
      </c>
      <c r="T46" s="484">
        <f t="shared" si="2"/>
        <v>0</v>
      </c>
    </row>
    <row r="47" spans="1:20" ht="18" x14ac:dyDescent="0.3">
      <c r="A47" s="489">
        <v>40</v>
      </c>
      <c r="B47" s="490" t="s">
        <v>585</v>
      </c>
      <c r="C47" s="491">
        <v>10</v>
      </c>
      <c r="D47" s="492">
        <f t="shared" si="0"/>
        <v>7800</v>
      </c>
      <c r="E47" s="493" t="s">
        <v>546</v>
      </c>
      <c r="F47" s="494">
        <v>5</v>
      </c>
      <c r="G47" s="494"/>
      <c r="H47" s="494"/>
      <c r="I47" s="494"/>
      <c r="J47" s="494"/>
      <c r="K47" s="494"/>
      <c r="L47" s="494">
        <v>5</v>
      </c>
      <c r="M47" s="494"/>
      <c r="N47" s="494"/>
      <c r="O47" s="494"/>
      <c r="P47" s="494"/>
      <c r="Q47" s="494"/>
      <c r="R47" s="495">
        <v>780</v>
      </c>
      <c r="S47" s="484">
        <f t="shared" si="1"/>
        <v>10</v>
      </c>
      <c r="T47" s="484">
        <f t="shared" si="2"/>
        <v>0</v>
      </c>
    </row>
    <row r="48" spans="1:20" ht="18" x14ac:dyDescent="0.3">
      <c r="A48" s="489">
        <v>41</v>
      </c>
      <c r="B48" s="490" t="s">
        <v>586</v>
      </c>
      <c r="C48" s="491">
        <v>10</v>
      </c>
      <c r="D48" s="492">
        <f t="shared" si="0"/>
        <v>7800</v>
      </c>
      <c r="E48" s="493" t="s">
        <v>546</v>
      </c>
      <c r="F48" s="494">
        <v>5</v>
      </c>
      <c r="G48" s="494"/>
      <c r="H48" s="494"/>
      <c r="I48" s="494"/>
      <c r="J48" s="494"/>
      <c r="K48" s="494"/>
      <c r="L48" s="494">
        <v>5</v>
      </c>
      <c r="M48" s="494"/>
      <c r="N48" s="494"/>
      <c r="O48" s="494"/>
      <c r="P48" s="494"/>
      <c r="Q48" s="494"/>
      <c r="R48" s="495">
        <v>780</v>
      </c>
      <c r="S48" s="484">
        <f t="shared" si="1"/>
        <v>10</v>
      </c>
      <c r="T48" s="484">
        <f t="shared" si="2"/>
        <v>0</v>
      </c>
    </row>
    <row r="49" spans="1:20" ht="18" x14ac:dyDescent="0.3">
      <c r="A49" s="489">
        <v>42</v>
      </c>
      <c r="B49" s="490" t="s">
        <v>587</v>
      </c>
      <c r="C49" s="491">
        <v>3</v>
      </c>
      <c r="D49" s="492">
        <f t="shared" si="0"/>
        <v>360</v>
      </c>
      <c r="E49" s="493" t="s">
        <v>546</v>
      </c>
      <c r="F49" s="494">
        <v>2</v>
      </c>
      <c r="G49" s="494"/>
      <c r="H49" s="494"/>
      <c r="I49" s="494"/>
      <c r="J49" s="494"/>
      <c r="K49" s="494"/>
      <c r="L49" s="494">
        <v>1</v>
      </c>
      <c r="M49" s="494"/>
      <c r="N49" s="494"/>
      <c r="O49" s="494"/>
      <c r="P49" s="494"/>
      <c r="Q49" s="494"/>
      <c r="R49" s="495">
        <v>120</v>
      </c>
      <c r="S49" s="484">
        <f t="shared" si="1"/>
        <v>3</v>
      </c>
      <c r="T49" s="484">
        <f t="shared" si="2"/>
        <v>0</v>
      </c>
    </row>
    <row r="50" spans="1:20" ht="18" x14ac:dyDescent="0.3">
      <c r="A50" s="489">
        <v>43</v>
      </c>
      <c r="B50" s="490" t="s">
        <v>588</v>
      </c>
      <c r="C50" s="491">
        <v>5</v>
      </c>
      <c r="D50" s="492">
        <f t="shared" si="0"/>
        <v>750</v>
      </c>
      <c r="E50" s="493" t="s">
        <v>546</v>
      </c>
      <c r="F50" s="494">
        <v>3</v>
      </c>
      <c r="G50" s="494"/>
      <c r="H50" s="494"/>
      <c r="I50" s="494"/>
      <c r="J50" s="494"/>
      <c r="K50" s="494"/>
      <c r="L50" s="494">
        <v>2</v>
      </c>
      <c r="M50" s="494"/>
      <c r="N50" s="494"/>
      <c r="O50" s="494"/>
      <c r="P50" s="494"/>
      <c r="Q50" s="494"/>
      <c r="R50" s="495">
        <v>150</v>
      </c>
      <c r="S50" s="484">
        <f t="shared" si="1"/>
        <v>5</v>
      </c>
      <c r="T50" s="484">
        <f t="shared" si="2"/>
        <v>0</v>
      </c>
    </row>
    <row r="51" spans="1:20" ht="18" x14ac:dyDescent="0.3">
      <c r="A51" s="489">
        <v>44</v>
      </c>
      <c r="B51" s="490" t="s">
        <v>589</v>
      </c>
      <c r="C51" s="491">
        <v>5</v>
      </c>
      <c r="D51" s="492">
        <f t="shared" si="0"/>
        <v>375</v>
      </c>
      <c r="E51" s="493" t="s">
        <v>546</v>
      </c>
      <c r="F51" s="494">
        <v>3</v>
      </c>
      <c r="G51" s="494"/>
      <c r="H51" s="494"/>
      <c r="I51" s="494"/>
      <c r="J51" s="494"/>
      <c r="K51" s="494"/>
      <c r="L51" s="494">
        <v>2</v>
      </c>
      <c r="M51" s="494"/>
      <c r="N51" s="494"/>
      <c r="O51" s="494"/>
      <c r="P51" s="494"/>
      <c r="Q51" s="494"/>
      <c r="R51" s="495">
        <v>75</v>
      </c>
      <c r="S51" s="484">
        <f t="shared" si="1"/>
        <v>5</v>
      </c>
      <c r="T51" s="484">
        <f t="shared" si="2"/>
        <v>0</v>
      </c>
    </row>
    <row r="52" spans="1:20" ht="18" x14ac:dyDescent="0.3">
      <c r="A52" s="489">
        <v>45</v>
      </c>
      <c r="B52" s="490" t="s">
        <v>590</v>
      </c>
      <c r="C52" s="491">
        <v>2</v>
      </c>
      <c r="D52" s="492">
        <f t="shared" si="0"/>
        <v>50</v>
      </c>
      <c r="E52" s="493" t="s">
        <v>546</v>
      </c>
      <c r="F52" s="494">
        <v>1</v>
      </c>
      <c r="G52" s="494"/>
      <c r="H52" s="494"/>
      <c r="I52" s="494"/>
      <c r="J52" s="494"/>
      <c r="K52" s="494"/>
      <c r="L52" s="494">
        <v>1</v>
      </c>
      <c r="M52" s="494"/>
      <c r="N52" s="494"/>
      <c r="O52" s="494"/>
      <c r="P52" s="494"/>
      <c r="Q52" s="494"/>
      <c r="R52" s="495">
        <v>25</v>
      </c>
      <c r="S52" s="484">
        <f t="shared" si="1"/>
        <v>2</v>
      </c>
      <c r="T52" s="484">
        <f t="shared" si="2"/>
        <v>0</v>
      </c>
    </row>
    <row r="53" spans="1:20" ht="18" x14ac:dyDescent="0.3">
      <c r="A53" s="489">
        <v>46</v>
      </c>
      <c r="B53" s="490" t="s">
        <v>591</v>
      </c>
      <c r="C53" s="491">
        <v>20</v>
      </c>
      <c r="D53" s="492">
        <f t="shared" si="0"/>
        <v>740</v>
      </c>
      <c r="E53" s="493" t="s">
        <v>546</v>
      </c>
      <c r="F53" s="494">
        <v>5</v>
      </c>
      <c r="G53" s="494"/>
      <c r="H53" s="494"/>
      <c r="I53" s="494">
        <v>5</v>
      </c>
      <c r="J53" s="494"/>
      <c r="K53" s="494"/>
      <c r="L53" s="494">
        <v>5</v>
      </c>
      <c r="M53" s="494"/>
      <c r="N53" s="494"/>
      <c r="O53" s="494">
        <v>5</v>
      </c>
      <c r="P53" s="494"/>
      <c r="Q53" s="494"/>
      <c r="R53" s="495">
        <v>37</v>
      </c>
      <c r="S53" s="484">
        <f t="shared" si="1"/>
        <v>20</v>
      </c>
      <c r="T53" s="484">
        <f t="shared" si="2"/>
        <v>0</v>
      </c>
    </row>
    <row r="54" spans="1:20" ht="18" x14ac:dyDescent="0.3">
      <c r="A54" s="489">
        <v>47</v>
      </c>
      <c r="B54" s="490" t="s">
        <v>592</v>
      </c>
      <c r="C54" s="491">
        <v>100</v>
      </c>
      <c r="D54" s="492">
        <f t="shared" si="0"/>
        <v>9500</v>
      </c>
      <c r="E54" s="493" t="s">
        <v>546</v>
      </c>
      <c r="F54" s="494">
        <v>25</v>
      </c>
      <c r="G54" s="494"/>
      <c r="H54" s="494"/>
      <c r="I54" s="494">
        <v>25</v>
      </c>
      <c r="J54" s="494"/>
      <c r="K54" s="494"/>
      <c r="L54" s="494">
        <v>25</v>
      </c>
      <c r="M54" s="494"/>
      <c r="N54" s="494"/>
      <c r="O54" s="494">
        <v>25</v>
      </c>
      <c r="P54" s="494"/>
      <c r="Q54" s="494"/>
      <c r="R54" s="495">
        <v>95</v>
      </c>
      <c r="S54" s="484">
        <f t="shared" si="1"/>
        <v>100</v>
      </c>
      <c r="T54" s="484">
        <f t="shared" si="2"/>
        <v>0</v>
      </c>
    </row>
    <row r="55" spans="1:20" ht="18" x14ac:dyDescent="0.3">
      <c r="A55" s="489">
        <v>48</v>
      </c>
      <c r="B55" s="490" t="s">
        <v>593</v>
      </c>
      <c r="C55" s="491">
        <v>40</v>
      </c>
      <c r="D55" s="492">
        <f t="shared" si="0"/>
        <v>8600</v>
      </c>
      <c r="E55" s="493" t="s">
        <v>546</v>
      </c>
      <c r="F55" s="494">
        <v>10</v>
      </c>
      <c r="G55" s="494"/>
      <c r="H55" s="494"/>
      <c r="I55" s="494">
        <v>10</v>
      </c>
      <c r="J55" s="494"/>
      <c r="K55" s="494"/>
      <c r="L55" s="494">
        <v>10</v>
      </c>
      <c r="M55" s="494"/>
      <c r="N55" s="494"/>
      <c r="O55" s="494">
        <v>10</v>
      </c>
      <c r="P55" s="494"/>
      <c r="Q55" s="494"/>
      <c r="R55" s="495">
        <v>215</v>
      </c>
      <c r="S55" s="484">
        <f t="shared" si="1"/>
        <v>40</v>
      </c>
      <c r="T55" s="484">
        <f t="shared" si="2"/>
        <v>0</v>
      </c>
    </row>
    <row r="56" spans="1:20" ht="18" x14ac:dyDescent="0.3">
      <c r="A56" s="489">
        <v>49</v>
      </c>
      <c r="B56" s="500" t="s">
        <v>594</v>
      </c>
      <c r="C56" s="501">
        <v>50</v>
      </c>
      <c r="D56" s="492">
        <f t="shared" si="0"/>
        <v>16500</v>
      </c>
      <c r="E56" s="493" t="s">
        <v>546</v>
      </c>
      <c r="F56" s="494">
        <v>15</v>
      </c>
      <c r="G56" s="494"/>
      <c r="H56" s="494"/>
      <c r="I56" s="494">
        <v>10</v>
      </c>
      <c r="J56" s="494"/>
      <c r="K56" s="494"/>
      <c r="L56" s="494">
        <v>15</v>
      </c>
      <c r="M56" s="494"/>
      <c r="N56" s="494"/>
      <c r="O56" s="494">
        <v>10</v>
      </c>
      <c r="P56" s="494"/>
      <c r="Q56" s="494"/>
      <c r="R56" s="495">
        <v>330</v>
      </c>
      <c r="S56" s="484">
        <f t="shared" si="1"/>
        <v>50</v>
      </c>
      <c r="T56" s="484">
        <f t="shared" si="2"/>
        <v>0</v>
      </c>
    </row>
    <row r="57" spans="1:20" ht="18" x14ac:dyDescent="0.3">
      <c r="A57" s="489">
        <v>50</v>
      </c>
      <c r="B57" s="490" t="s">
        <v>595</v>
      </c>
      <c r="C57" s="491">
        <v>90</v>
      </c>
      <c r="D57" s="492">
        <f t="shared" si="0"/>
        <v>12150</v>
      </c>
      <c r="E57" s="493" t="s">
        <v>546</v>
      </c>
      <c r="F57" s="494">
        <v>25</v>
      </c>
      <c r="G57" s="494"/>
      <c r="H57" s="494"/>
      <c r="I57" s="494">
        <v>20</v>
      </c>
      <c r="J57" s="494"/>
      <c r="K57" s="494"/>
      <c r="L57" s="494">
        <v>25</v>
      </c>
      <c r="M57" s="494"/>
      <c r="N57" s="494"/>
      <c r="O57" s="494">
        <v>20</v>
      </c>
      <c r="P57" s="494"/>
      <c r="Q57" s="494"/>
      <c r="R57" s="495">
        <v>135</v>
      </c>
      <c r="S57" s="484">
        <f t="shared" si="1"/>
        <v>90</v>
      </c>
      <c r="T57" s="484">
        <f t="shared" si="2"/>
        <v>0</v>
      </c>
    </row>
    <row r="58" spans="1:20" ht="18" x14ac:dyDescent="0.3">
      <c r="A58" s="489">
        <v>51</v>
      </c>
      <c r="B58" s="490" t="s">
        <v>596</v>
      </c>
      <c r="C58" s="491">
        <v>50</v>
      </c>
      <c r="D58" s="492">
        <f t="shared" si="0"/>
        <v>12500</v>
      </c>
      <c r="E58" s="493" t="s">
        <v>546</v>
      </c>
      <c r="F58" s="494">
        <v>20</v>
      </c>
      <c r="G58" s="494"/>
      <c r="H58" s="494"/>
      <c r="I58" s="494">
        <v>10</v>
      </c>
      <c r="J58" s="494"/>
      <c r="K58" s="494"/>
      <c r="L58" s="494">
        <v>10</v>
      </c>
      <c r="M58" s="494"/>
      <c r="N58" s="494"/>
      <c r="O58" s="494">
        <v>10</v>
      </c>
      <c r="P58" s="494"/>
      <c r="Q58" s="494"/>
      <c r="R58" s="495">
        <v>250</v>
      </c>
      <c r="S58" s="484">
        <f t="shared" si="1"/>
        <v>50</v>
      </c>
      <c r="T58" s="484">
        <f t="shared" si="2"/>
        <v>0</v>
      </c>
    </row>
    <row r="59" spans="1:20" ht="18" x14ac:dyDescent="0.3">
      <c r="A59" s="489">
        <v>52</v>
      </c>
      <c r="B59" s="490" t="s">
        <v>597</v>
      </c>
      <c r="C59" s="491">
        <v>50</v>
      </c>
      <c r="D59" s="492">
        <f t="shared" si="0"/>
        <v>12500</v>
      </c>
      <c r="E59" s="493" t="s">
        <v>546</v>
      </c>
      <c r="F59" s="494">
        <v>20</v>
      </c>
      <c r="G59" s="494"/>
      <c r="H59" s="494"/>
      <c r="I59" s="494">
        <v>10</v>
      </c>
      <c r="J59" s="494"/>
      <c r="K59" s="494"/>
      <c r="L59" s="494">
        <v>10</v>
      </c>
      <c r="M59" s="494"/>
      <c r="N59" s="494"/>
      <c r="O59" s="494">
        <v>10</v>
      </c>
      <c r="P59" s="494"/>
      <c r="Q59" s="494"/>
      <c r="R59" s="495">
        <v>250</v>
      </c>
      <c r="S59" s="484">
        <f t="shared" si="1"/>
        <v>50</v>
      </c>
      <c r="T59" s="484">
        <f t="shared" si="2"/>
        <v>0</v>
      </c>
    </row>
    <row r="60" spans="1:20" ht="18" x14ac:dyDescent="0.3">
      <c r="A60" s="489">
        <v>53</v>
      </c>
      <c r="B60" s="490" t="s">
        <v>598</v>
      </c>
      <c r="C60" s="491">
        <v>3</v>
      </c>
      <c r="D60" s="492">
        <f t="shared" si="0"/>
        <v>225</v>
      </c>
      <c r="E60" s="493" t="s">
        <v>546</v>
      </c>
      <c r="F60" s="494">
        <v>1</v>
      </c>
      <c r="G60" s="494"/>
      <c r="H60" s="494"/>
      <c r="I60" s="494"/>
      <c r="J60" s="494"/>
      <c r="K60" s="494"/>
      <c r="L60" s="494">
        <v>1</v>
      </c>
      <c r="M60" s="494"/>
      <c r="N60" s="494"/>
      <c r="O60" s="494">
        <v>1</v>
      </c>
      <c r="P60" s="494"/>
      <c r="Q60" s="494"/>
      <c r="R60" s="495">
        <v>75</v>
      </c>
      <c r="S60" s="484">
        <f t="shared" si="1"/>
        <v>3</v>
      </c>
      <c r="T60" s="484">
        <f t="shared" si="2"/>
        <v>0</v>
      </c>
    </row>
    <row r="61" spans="1:20" ht="18" x14ac:dyDescent="0.3">
      <c r="A61" s="489">
        <v>54</v>
      </c>
      <c r="B61" s="490" t="s">
        <v>599</v>
      </c>
      <c r="C61" s="491">
        <v>30</v>
      </c>
      <c r="D61" s="492">
        <v>150</v>
      </c>
      <c r="E61" s="493" t="s">
        <v>546</v>
      </c>
      <c r="F61" s="494">
        <v>10</v>
      </c>
      <c r="G61" s="494"/>
      <c r="H61" s="494"/>
      <c r="I61" s="494">
        <v>5</v>
      </c>
      <c r="J61" s="494"/>
      <c r="K61" s="494"/>
      <c r="L61" s="494">
        <v>10</v>
      </c>
      <c r="M61" s="494"/>
      <c r="N61" s="494"/>
      <c r="O61" s="494">
        <v>5</v>
      </c>
      <c r="P61" s="494"/>
      <c r="Q61" s="494"/>
      <c r="R61" s="495">
        <v>30</v>
      </c>
      <c r="S61" s="484">
        <f t="shared" si="1"/>
        <v>30</v>
      </c>
      <c r="T61" s="484">
        <f t="shared" si="2"/>
        <v>0</v>
      </c>
    </row>
    <row r="62" spans="1:20" ht="18" x14ac:dyDescent="0.3">
      <c r="A62" s="489">
        <v>55</v>
      </c>
      <c r="B62" s="490" t="s">
        <v>600</v>
      </c>
      <c r="C62" s="491">
        <v>5</v>
      </c>
      <c r="D62" s="492">
        <v>3500</v>
      </c>
      <c r="E62" s="493" t="s">
        <v>546</v>
      </c>
      <c r="F62" s="494">
        <v>3</v>
      </c>
      <c r="G62" s="494"/>
      <c r="H62" s="494"/>
      <c r="I62" s="494"/>
      <c r="J62" s="494"/>
      <c r="K62" s="494"/>
      <c r="L62" s="494">
        <v>2</v>
      </c>
      <c r="M62" s="494"/>
      <c r="N62" s="494"/>
      <c r="O62" s="494"/>
      <c r="P62" s="494"/>
      <c r="Q62" s="494"/>
      <c r="R62" s="495">
        <v>195</v>
      </c>
      <c r="S62" s="484">
        <f t="shared" si="1"/>
        <v>5</v>
      </c>
      <c r="T62" s="484">
        <f t="shared" si="2"/>
        <v>0</v>
      </c>
    </row>
    <row r="63" spans="1:20" ht="18" x14ac:dyDescent="0.3">
      <c r="A63" s="489">
        <v>56</v>
      </c>
      <c r="B63" s="490" t="s">
        <v>601</v>
      </c>
      <c r="C63" s="491">
        <v>8</v>
      </c>
      <c r="D63" s="492">
        <v>7000</v>
      </c>
      <c r="E63" s="493" t="s">
        <v>546</v>
      </c>
      <c r="F63" s="494">
        <v>2</v>
      </c>
      <c r="G63" s="494"/>
      <c r="H63" s="494"/>
      <c r="I63" s="494">
        <v>2</v>
      </c>
      <c r="J63" s="494"/>
      <c r="K63" s="494"/>
      <c r="L63" s="494">
        <v>2</v>
      </c>
      <c r="M63" s="494"/>
      <c r="N63" s="494"/>
      <c r="O63" s="494">
        <v>2</v>
      </c>
      <c r="P63" s="494"/>
      <c r="Q63" s="494"/>
      <c r="R63" s="495">
        <v>275</v>
      </c>
      <c r="S63" s="484">
        <f t="shared" si="1"/>
        <v>8</v>
      </c>
      <c r="T63" s="484">
        <f t="shared" si="2"/>
        <v>0</v>
      </c>
    </row>
    <row r="64" spans="1:20" ht="18" x14ac:dyDescent="0.3">
      <c r="A64" s="489">
        <v>57</v>
      </c>
      <c r="B64" s="490" t="s">
        <v>602</v>
      </c>
      <c r="C64" s="491">
        <v>16</v>
      </c>
      <c r="D64" s="492">
        <v>7000</v>
      </c>
      <c r="E64" s="493" t="s">
        <v>546</v>
      </c>
      <c r="F64" s="494">
        <v>5</v>
      </c>
      <c r="G64" s="494"/>
      <c r="H64" s="494"/>
      <c r="I64" s="494"/>
      <c r="J64" s="494"/>
      <c r="K64" s="494"/>
      <c r="L64" s="494">
        <v>5</v>
      </c>
      <c r="M64" s="494"/>
      <c r="N64" s="494"/>
      <c r="O64" s="494">
        <v>6</v>
      </c>
      <c r="P64" s="494"/>
      <c r="Q64" s="494"/>
      <c r="R64" s="495">
        <v>150</v>
      </c>
      <c r="S64" s="484">
        <f t="shared" si="1"/>
        <v>16</v>
      </c>
      <c r="T64" s="484">
        <f t="shared" si="2"/>
        <v>0</v>
      </c>
    </row>
    <row r="65" spans="1:20" ht="18" x14ac:dyDescent="0.3">
      <c r="A65" s="489">
        <v>58</v>
      </c>
      <c r="B65" s="490" t="s">
        <v>603</v>
      </c>
      <c r="C65" s="491">
        <v>50</v>
      </c>
      <c r="D65" s="492">
        <v>4500</v>
      </c>
      <c r="E65" s="493" t="s">
        <v>546</v>
      </c>
      <c r="F65" s="494">
        <v>15</v>
      </c>
      <c r="G65" s="494"/>
      <c r="H65" s="494"/>
      <c r="I65" s="494">
        <v>10</v>
      </c>
      <c r="J65" s="494"/>
      <c r="K65" s="494"/>
      <c r="L65" s="494">
        <v>15</v>
      </c>
      <c r="M65" s="494"/>
      <c r="N65" s="494"/>
      <c r="O65" s="494">
        <v>10</v>
      </c>
      <c r="P65" s="494"/>
      <c r="Q65" s="494"/>
      <c r="R65" s="495">
        <v>215</v>
      </c>
      <c r="S65" s="484">
        <f t="shared" si="1"/>
        <v>50</v>
      </c>
      <c r="T65" s="484">
        <f t="shared" si="2"/>
        <v>0</v>
      </c>
    </row>
    <row r="66" spans="1:20" ht="15.75" x14ac:dyDescent="0.3">
      <c r="A66" s="489">
        <v>59</v>
      </c>
      <c r="B66" s="490" t="s">
        <v>604</v>
      </c>
      <c r="C66" s="491">
        <v>10</v>
      </c>
      <c r="D66" s="492">
        <f>R66*C66</f>
        <v>1850</v>
      </c>
      <c r="E66" s="493" t="s">
        <v>413</v>
      </c>
      <c r="F66" s="494">
        <v>5</v>
      </c>
      <c r="G66" s="494"/>
      <c r="H66" s="494"/>
      <c r="I66" s="494"/>
      <c r="J66" s="494"/>
      <c r="K66" s="494"/>
      <c r="L66" s="494">
        <v>5</v>
      </c>
      <c r="M66" s="494"/>
      <c r="N66" s="494"/>
      <c r="O66" s="494"/>
      <c r="P66" s="494"/>
      <c r="Q66" s="494"/>
      <c r="R66" s="495">
        <v>185</v>
      </c>
      <c r="S66" s="484">
        <f>SUM(F66:Q66)</f>
        <v>10</v>
      </c>
      <c r="T66" s="484">
        <f>C66-S66</f>
        <v>0</v>
      </c>
    </row>
    <row r="67" spans="1:20" ht="15.75" x14ac:dyDescent="0.3">
      <c r="A67" s="489">
        <v>60</v>
      </c>
      <c r="B67" s="500" t="s">
        <v>605</v>
      </c>
      <c r="C67" s="501">
        <v>50</v>
      </c>
      <c r="D67" s="492">
        <f>R67*C67</f>
        <v>10500</v>
      </c>
      <c r="E67" s="493" t="s">
        <v>413</v>
      </c>
      <c r="F67" s="494">
        <v>15</v>
      </c>
      <c r="G67" s="494"/>
      <c r="H67" s="494"/>
      <c r="I67" s="494">
        <v>10</v>
      </c>
      <c r="J67" s="494"/>
      <c r="K67" s="494"/>
      <c r="L67" s="494">
        <v>15</v>
      </c>
      <c r="M67" s="494"/>
      <c r="N67" s="494"/>
      <c r="O67" s="494">
        <v>10</v>
      </c>
      <c r="P67" s="494"/>
      <c r="Q67" s="494"/>
      <c r="R67" s="495">
        <v>210</v>
      </c>
      <c r="S67" s="484">
        <f>SUM(F67:Q67)</f>
        <v>50</v>
      </c>
      <c r="T67" s="484">
        <f>C67-S67</f>
        <v>0</v>
      </c>
    </row>
    <row r="68" spans="1:20" ht="15.75" x14ac:dyDescent="0.3">
      <c r="A68" s="489">
        <v>61</v>
      </c>
      <c r="B68" s="490" t="s">
        <v>606</v>
      </c>
      <c r="C68" s="491">
        <v>100</v>
      </c>
      <c r="D68" s="492">
        <v>10500</v>
      </c>
      <c r="E68" s="493" t="s">
        <v>413</v>
      </c>
      <c r="F68" s="494">
        <v>25</v>
      </c>
      <c r="G68" s="494"/>
      <c r="H68" s="494"/>
      <c r="I68" s="494">
        <v>25</v>
      </c>
      <c r="J68" s="494"/>
      <c r="K68" s="494"/>
      <c r="L68" s="494">
        <v>25</v>
      </c>
      <c r="M68" s="494"/>
      <c r="N68" s="494"/>
      <c r="O68" s="494">
        <v>25</v>
      </c>
      <c r="P68" s="494"/>
      <c r="Q68" s="494"/>
      <c r="R68" s="495">
        <v>105</v>
      </c>
      <c r="S68" s="484">
        <f t="shared" si="1"/>
        <v>100</v>
      </c>
      <c r="T68" s="484">
        <f t="shared" si="2"/>
        <v>0</v>
      </c>
    </row>
    <row r="69" spans="1:20" ht="15.75" x14ac:dyDescent="0.3">
      <c r="A69" s="489">
        <v>62</v>
      </c>
      <c r="B69" s="490" t="s">
        <v>607</v>
      </c>
      <c r="C69" s="491">
        <v>90</v>
      </c>
      <c r="D69" s="492">
        <f t="shared" si="0"/>
        <v>13500</v>
      </c>
      <c r="E69" s="493" t="s">
        <v>413</v>
      </c>
      <c r="F69" s="494">
        <v>25</v>
      </c>
      <c r="G69" s="494"/>
      <c r="H69" s="494"/>
      <c r="I69" s="494">
        <v>20</v>
      </c>
      <c r="J69" s="494"/>
      <c r="K69" s="494"/>
      <c r="L69" s="494">
        <v>25</v>
      </c>
      <c r="M69" s="494"/>
      <c r="N69" s="494"/>
      <c r="O69" s="494">
        <v>20</v>
      </c>
      <c r="P69" s="494"/>
      <c r="Q69" s="494"/>
      <c r="R69" s="495">
        <v>150</v>
      </c>
      <c r="S69" s="484">
        <f t="shared" si="1"/>
        <v>90</v>
      </c>
      <c r="T69" s="484">
        <f t="shared" si="2"/>
        <v>0</v>
      </c>
    </row>
    <row r="70" spans="1:20" ht="15.75" x14ac:dyDescent="0.3">
      <c r="A70" s="489">
        <v>63</v>
      </c>
      <c r="B70" s="490" t="s">
        <v>608</v>
      </c>
      <c r="C70" s="491">
        <v>50</v>
      </c>
      <c r="D70" s="492">
        <f t="shared" si="0"/>
        <v>6250</v>
      </c>
      <c r="E70" s="493" t="s">
        <v>413</v>
      </c>
      <c r="F70" s="494">
        <v>15</v>
      </c>
      <c r="G70" s="494"/>
      <c r="H70" s="494"/>
      <c r="I70" s="494">
        <v>10</v>
      </c>
      <c r="J70" s="494"/>
      <c r="K70" s="494"/>
      <c r="L70" s="494">
        <v>15</v>
      </c>
      <c r="M70" s="494"/>
      <c r="N70" s="494"/>
      <c r="O70" s="494">
        <v>10</v>
      </c>
      <c r="P70" s="494"/>
      <c r="Q70" s="494"/>
      <c r="R70" s="495">
        <v>125</v>
      </c>
      <c r="S70" s="484">
        <f t="shared" si="1"/>
        <v>50</v>
      </c>
      <c r="T70" s="484">
        <f t="shared" si="2"/>
        <v>0</v>
      </c>
    </row>
    <row r="71" spans="1:20" ht="15.75" x14ac:dyDescent="0.3">
      <c r="A71" s="489">
        <v>64</v>
      </c>
      <c r="B71" s="500" t="s">
        <v>609</v>
      </c>
      <c r="C71" s="501">
        <v>90</v>
      </c>
      <c r="D71" s="492">
        <f t="shared" si="0"/>
        <v>6750</v>
      </c>
      <c r="E71" s="493" t="s">
        <v>413</v>
      </c>
      <c r="F71" s="494">
        <v>25</v>
      </c>
      <c r="G71" s="494"/>
      <c r="H71" s="494"/>
      <c r="I71" s="494">
        <v>20</v>
      </c>
      <c r="J71" s="494"/>
      <c r="K71" s="494"/>
      <c r="L71" s="494">
        <v>25</v>
      </c>
      <c r="M71" s="494"/>
      <c r="N71" s="494"/>
      <c r="O71" s="494">
        <v>20</v>
      </c>
      <c r="P71" s="494"/>
      <c r="Q71" s="494"/>
      <c r="R71" s="495">
        <v>75</v>
      </c>
      <c r="S71" s="484">
        <f t="shared" si="1"/>
        <v>90</v>
      </c>
      <c r="T71" s="484">
        <f t="shared" si="2"/>
        <v>0</v>
      </c>
    </row>
    <row r="72" spans="1:20" ht="15.75" x14ac:dyDescent="0.3">
      <c r="A72" s="489">
        <v>65</v>
      </c>
      <c r="B72" s="500" t="s">
        <v>610</v>
      </c>
      <c r="C72" s="501">
        <v>15</v>
      </c>
      <c r="D72" s="492">
        <f t="shared" si="0"/>
        <v>2250</v>
      </c>
      <c r="E72" s="493" t="s">
        <v>413</v>
      </c>
      <c r="F72" s="494">
        <v>5</v>
      </c>
      <c r="G72" s="494"/>
      <c r="H72" s="494"/>
      <c r="I72" s="494">
        <v>5</v>
      </c>
      <c r="J72" s="494"/>
      <c r="K72" s="494"/>
      <c r="L72" s="494"/>
      <c r="M72" s="494"/>
      <c r="N72" s="494"/>
      <c r="O72" s="494">
        <v>5</v>
      </c>
      <c r="P72" s="494"/>
      <c r="Q72" s="494"/>
      <c r="R72" s="495">
        <v>150</v>
      </c>
      <c r="S72" s="484">
        <f t="shared" si="1"/>
        <v>15</v>
      </c>
      <c r="T72" s="484">
        <f t="shared" si="2"/>
        <v>0</v>
      </c>
    </row>
    <row r="73" spans="1:20" ht="15.75" x14ac:dyDescent="0.3">
      <c r="A73" s="489">
        <v>66</v>
      </c>
      <c r="B73" s="490" t="s">
        <v>611</v>
      </c>
      <c r="C73" s="491">
        <v>20</v>
      </c>
      <c r="D73" s="492">
        <f t="shared" si="0"/>
        <v>3360</v>
      </c>
      <c r="E73" s="493" t="s">
        <v>413</v>
      </c>
      <c r="F73" s="494">
        <v>10</v>
      </c>
      <c r="G73" s="494"/>
      <c r="H73" s="494"/>
      <c r="I73" s="494"/>
      <c r="J73" s="494"/>
      <c r="K73" s="494"/>
      <c r="L73" s="494">
        <v>10</v>
      </c>
      <c r="M73" s="494"/>
      <c r="N73" s="494"/>
      <c r="O73" s="494"/>
      <c r="P73" s="494"/>
      <c r="Q73" s="494"/>
      <c r="R73" s="495">
        <v>168</v>
      </c>
      <c r="S73" s="484">
        <f t="shared" si="1"/>
        <v>20</v>
      </c>
      <c r="T73" s="484">
        <f t="shared" si="2"/>
        <v>0</v>
      </c>
    </row>
    <row r="74" spans="1:20" ht="15.75" x14ac:dyDescent="0.3">
      <c r="A74" s="489">
        <v>67</v>
      </c>
      <c r="B74" s="490" t="s">
        <v>612</v>
      </c>
      <c r="C74" s="491">
        <v>20</v>
      </c>
      <c r="D74" s="492">
        <f t="shared" si="0"/>
        <v>2000</v>
      </c>
      <c r="E74" s="493" t="s">
        <v>413</v>
      </c>
      <c r="F74" s="494">
        <v>10</v>
      </c>
      <c r="G74" s="494"/>
      <c r="H74" s="494"/>
      <c r="I74" s="494"/>
      <c r="J74" s="494"/>
      <c r="K74" s="494"/>
      <c r="L74" s="494">
        <v>10</v>
      </c>
      <c r="M74" s="494"/>
      <c r="N74" s="494"/>
      <c r="O74" s="494"/>
      <c r="P74" s="494"/>
      <c r="Q74" s="494"/>
      <c r="R74" s="495">
        <v>100</v>
      </c>
      <c r="S74" s="484">
        <f t="shared" si="1"/>
        <v>20</v>
      </c>
      <c r="T74" s="484">
        <f t="shared" si="2"/>
        <v>0</v>
      </c>
    </row>
    <row r="75" spans="1:20" ht="15.75" x14ac:dyDescent="0.3">
      <c r="A75" s="489">
        <v>68</v>
      </c>
      <c r="B75" s="490" t="s">
        <v>613</v>
      </c>
      <c r="C75" s="491">
        <v>4</v>
      </c>
      <c r="D75" s="492">
        <f t="shared" si="0"/>
        <v>40</v>
      </c>
      <c r="E75" s="493" t="s">
        <v>413</v>
      </c>
      <c r="F75" s="494">
        <v>1</v>
      </c>
      <c r="G75" s="494"/>
      <c r="H75" s="494"/>
      <c r="I75" s="494">
        <v>1</v>
      </c>
      <c r="J75" s="494"/>
      <c r="K75" s="494"/>
      <c r="L75" s="494">
        <v>1</v>
      </c>
      <c r="M75" s="494"/>
      <c r="N75" s="494"/>
      <c r="O75" s="494">
        <v>1</v>
      </c>
      <c r="P75" s="494"/>
      <c r="Q75" s="494"/>
      <c r="R75" s="495">
        <v>10</v>
      </c>
      <c r="S75" s="484">
        <f t="shared" si="1"/>
        <v>4</v>
      </c>
      <c r="T75" s="484">
        <f t="shared" si="2"/>
        <v>0</v>
      </c>
    </row>
    <row r="76" spans="1:20" ht="15.75" x14ac:dyDescent="0.3">
      <c r="A76" s="489">
        <v>69</v>
      </c>
      <c r="B76" s="490" t="s">
        <v>614</v>
      </c>
      <c r="C76" s="491">
        <v>1500</v>
      </c>
      <c r="D76" s="492">
        <f t="shared" si="0"/>
        <v>285000</v>
      </c>
      <c r="E76" s="493" t="s">
        <v>413</v>
      </c>
      <c r="F76" s="494">
        <v>1500</v>
      </c>
      <c r="G76" s="494"/>
      <c r="H76" s="494"/>
      <c r="I76" s="494"/>
      <c r="J76" s="494"/>
      <c r="K76" s="494"/>
      <c r="L76" s="494"/>
      <c r="M76" s="494"/>
      <c r="N76" s="494"/>
      <c r="O76" s="494"/>
      <c r="P76" s="494"/>
      <c r="Q76" s="494"/>
      <c r="R76" s="495">
        <v>190</v>
      </c>
      <c r="S76" s="484">
        <f t="shared" si="1"/>
        <v>1500</v>
      </c>
      <c r="T76" s="484">
        <f t="shared" si="2"/>
        <v>0</v>
      </c>
    </row>
    <row r="77" spans="1:20" ht="15.75" x14ac:dyDescent="0.3">
      <c r="A77" s="489">
        <v>70</v>
      </c>
      <c r="B77" s="490" t="s">
        <v>615</v>
      </c>
      <c r="C77" s="491">
        <v>1500</v>
      </c>
      <c r="D77" s="492">
        <f t="shared" ref="D77:D103" si="3">R77*C77</f>
        <v>285000</v>
      </c>
      <c r="E77" s="493" t="s">
        <v>413</v>
      </c>
      <c r="F77" s="494">
        <v>1500</v>
      </c>
      <c r="G77" s="494"/>
      <c r="H77" s="494"/>
      <c r="I77" s="494"/>
      <c r="J77" s="494"/>
      <c r="K77" s="494"/>
      <c r="L77" s="494"/>
      <c r="M77" s="494"/>
      <c r="N77" s="494"/>
      <c r="O77" s="494"/>
      <c r="P77" s="494"/>
      <c r="Q77" s="494"/>
      <c r="R77" s="495">
        <v>190</v>
      </c>
      <c r="S77" s="484">
        <f>SUM(F77:Q77)</f>
        <v>1500</v>
      </c>
      <c r="T77" s="484">
        <f>C77-S77</f>
        <v>0</v>
      </c>
    </row>
    <row r="78" spans="1:20" ht="15.75" x14ac:dyDescent="0.3">
      <c r="A78" s="494">
        <v>71</v>
      </c>
      <c r="B78" s="490" t="s">
        <v>616</v>
      </c>
      <c r="C78" s="491">
        <v>50</v>
      </c>
      <c r="D78" s="492">
        <f t="shared" si="3"/>
        <v>7500</v>
      </c>
      <c r="E78" s="493" t="s">
        <v>413</v>
      </c>
      <c r="F78" s="494">
        <v>20</v>
      </c>
      <c r="G78" s="494"/>
      <c r="H78" s="494"/>
      <c r="I78" s="494">
        <v>10</v>
      </c>
      <c r="J78" s="494"/>
      <c r="K78" s="494"/>
      <c r="L78" s="494">
        <v>10</v>
      </c>
      <c r="M78" s="494"/>
      <c r="N78" s="494"/>
      <c r="O78" s="494">
        <v>10</v>
      </c>
      <c r="P78" s="494"/>
      <c r="Q78" s="494"/>
      <c r="R78" s="495">
        <v>150</v>
      </c>
      <c r="S78" s="484">
        <f t="shared" ref="S78:S106" si="4">SUM(F78:Q78)</f>
        <v>50</v>
      </c>
      <c r="T78" s="484">
        <f t="shared" ref="T78:T106" si="5">C78-S78</f>
        <v>0</v>
      </c>
    </row>
    <row r="79" spans="1:20" ht="15.75" x14ac:dyDescent="0.3">
      <c r="A79" s="489">
        <v>72</v>
      </c>
      <c r="B79" s="490" t="s">
        <v>617</v>
      </c>
      <c r="C79" s="491">
        <v>20</v>
      </c>
      <c r="D79" s="492">
        <f t="shared" si="3"/>
        <v>140000</v>
      </c>
      <c r="E79" s="493" t="s">
        <v>413</v>
      </c>
      <c r="F79" s="494">
        <v>5</v>
      </c>
      <c r="G79" s="494"/>
      <c r="H79" s="494"/>
      <c r="I79" s="494">
        <v>5</v>
      </c>
      <c r="J79" s="494"/>
      <c r="K79" s="494"/>
      <c r="L79" s="494">
        <v>5</v>
      </c>
      <c r="M79" s="494"/>
      <c r="N79" s="494"/>
      <c r="O79" s="494">
        <v>5</v>
      </c>
      <c r="P79" s="494"/>
      <c r="Q79" s="494"/>
      <c r="R79" s="495">
        <v>7000</v>
      </c>
      <c r="S79" s="484">
        <f t="shared" si="4"/>
        <v>20</v>
      </c>
      <c r="T79" s="484">
        <f t="shared" si="5"/>
        <v>0</v>
      </c>
    </row>
    <row r="80" spans="1:20" ht="15.75" x14ac:dyDescent="0.3">
      <c r="A80" s="494">
        <v>73</v>
      </c>
      <c r="B80" s="490" t="s">
        <v>618</v>
      </c>
      <c r="C80" s="491">
        <v>100</v>
      </c>
      <c r="D80" s="492">
        <f t="shared" si="3"/>
        <v>35000</v>
      </c>
      <c r="E80" s="493" t="s">
        <v>413</v>
      </c>
      <c r="F80" s="494">
        <v>25</v>
      </c>
      <c r="G80" s="494"/>
      <c r="H80" s="494"/>
      <c r="I80" s="494">
        <v>25</v>
      </c>
      <c r="J80" s="494"/>
      <c r="K80" s="494"/>
      <c r="L80" s="494">
        <v>25</v>
      </c>
      <c r="M80" s="494"/>
      <c r="N80" s="494"/>
      <c r="O80" s="494">
        <v>25</v>
      </c>
      <c r="P80" s="494"/>
      <c r="Q80" s="494"/>
      <c r="R80" s="495">
        <v>350</v>
      </c>
      <c r="S80" s="484">
        <f t="shared" si="4"/>
        <v>100</v>
      </c>
      <c r="T80" s="484">
        <f t="shared" si="5"/>
        <v>0</v>
      </c>
    </row>
    <row r="81" spans="1:20" ht="15.75" x14ac:dyDescent="0.3">
      <c r="A81" s="489">
        <v>74</v>
      </c>
      <c r="B81" s="490" t="s">
        <v>619</v>
      </c>
      <c r="C81" s="491">
        <v>100</v>
      </c>
      <c r="D81" s="492">
        <f t="shared" si="3"/>
        <v>30000</v>
      </c>
      <c r="E81" s="493" t="s">
        <v>413</v>
      </c>
      <c r="F81" s="494">
        <v>25</v>
      </c>
      <c r="G81" s="494"/>
      <c r="H81" s="494"/>
      <c r="I81" s="494">
        <v>25</v>
      </c>
      <c r="J81" s="494"/>
      <c r="K81" s="494"/>
      <c r="L81" s="494">
        <v>25</v>
      </c>
      <c r="M81" s="494"/>
      <c r="N81" s="494"/>
      <c r="O81" s="494">
        <v>25</v>
      </c>
      <c r="P81" s="494"/>
      <c r="Q81" s="494"/>
      <c r="R81" s="495">
        <v>300</v>
      </c>
      <c r="S81" s="484">
        <f t="shared" si="4"/>
        <v>100</v>
      </c>
      <c r="T81" s="484">
        <f t="shared" si="5"/>
        <v>0</v>
      </c>
    </row>
    <row r="82" spans="1:20" ht="15.75" x14ac:dyDescent="0.3">
      <c r="A82" s="494">
        <v>75</v>
      </c>
      <c r="B82" s="490" t="s">
        <v>620</v>
      </c>
      <c r="C82" s="491">
        <v>100</v>
      </c>
      <c r="D82" s="492">
        <f t="shared" si="3"/>
        <v>25000</v>
      </c>
      <c r="E82" s="493" t="s">
        <v>413</v>
      </c>
      <c r="F82" s="494">
        <v>25</v>
      </c>
      <c r="G82" s="494"/>
      <c r="H82" s="494"/>
      <c r="I82" s="494">
        <v>25</v>
      </c>
      <c r="J82" s="494"/>
      <c r="K82" s="494"/>
      <c r="L82" s="494">
        <v>25</v>
      </c>
      <c r="M82" s="494"/>
      <c r="N82" s="494"/>
      <c r="O82" s="494">
        <v>25</v>
      </c>
      <c r="P82" s="494"/>
      <c r="Q82" s="494"/>
      <c r="R82" s="495">
        <v>250</v>
      </c>
      <c r="S82" s="484">
        <f t="shared" si="4"/>
        <v>100</v>
      </c>
      <c r="T82" s="484">
        <f t="shared" si="5"/>
        <v>0</v>
      </c>
    </row>
    <row r="83" spans="1:20" ht="15.75" x14ac:dyDescent="0.3">
      <c r="A83" s="489">
        <v>76</v>
      </c>
      <c r="B83" s="490" t="s">
        <v>621</v>
      </c>
      <c r="C83" s="491">
        <v>1</v>
      </c>
      <c r="D83" s="492">
        <f t="shared" si="3"/>
        <v>960</v>
      </c>
      <c r="E83" s="493" t="s">
        <v>413</v>
      </c>
      <c r="F83" s="494">
        <v>1</v>
      </c>
      <c r="G83" s="494"/>
      <c r="H83" s="494"/>
      <c r="I83" s="494"/>
      <c r="J83" s="494"/>
      <c r="K83" s="494"/>
      <c r="L83" s="494"/>
      <c r="M83" s="494"/>
      <c r="N83" s="494"/>
      <c r="O83" s="494"/>
      <c r="P83" s="494"/>
      <c r="Q83" s="494"/>
      <c r="R83" s="495">
        <v>960</v>
      </c>
      <c r="S83" s="484">
        <f t="shared" si="4"/>
        <v>1</v>
      </c>
      <c r="T83" s="484">
        <f t="shared" si="5"/>
        <v>0</v>
      </c>
    </row>
    <row r="84" spans="1:20" ht="15.75" x14ac:dyDescent="0.3">
      <c r="A84" s="494">
        <v>77</v>
      </c>
      <c r="B84" s="490" t="s">
        <v>622</v>
      </c>
      <c r="C84" s="491">
        <v>3</v>
      </c>
      <c r="D84" s="492">
        <f t="shared" si="3"/>
        <v>1950</v>
      </c>
      <c r="E84" s="493" t="s">
        <v>413</v>
      </c>
      <c r="F84" s="494">
        <v>1</v>
      </c>
      <c r="G84" s="494"/>
      <c r="H84" s="494"/>
      <c r="I84" s="494">
        <v>1</v>
      </c>
      <c r="J84" s="494"/>
      <c r="K84" s="494"/>
      <c r="L84" s="494"/>
      <c r="M84" s="494">
        <v>1</v>
      </c>
      <c r="N84" s="494"/>
      <c r="O84" s="494"/>
      <c r="P84" s="494"/>
      <c r="Q84" s="494"/>
      <c r="R84" s="495">
        <v>650</v>
      </c>
      <c r="S84" s="484">
        <f t="shared" si="4"/>
        <v>3</v>
      </c>
      <c r="T84" s="484">
        <f t="shared" si="5"/>
        <v>0</v>
      </c>
    </row>
    <row r="85" spans="1:20" ht="15.75" x14ac:dyDescent="0.3">
      <c r="A85" s="489">
        <v>78</v>
      </c>
      <c r="B85" s="490" t="s">
        <v>623</v>
      </c>
      <c r="C85" s="491">
        <v>5</v>
      </c>
      <c r="D85" s="492">
        <f t="shared" si="3"/>
        <v>250</v>
      </c>
      <c r="E85" s="493" t="s">
        <v>413</v>
      </c>
      <c r="F85" s="494">
        <v>3</v>
      </c>
      <c r="G85" s="494"/>
      <c r="H85" s="494"/>
      <c r="I85" s="494"/>
      <c r="J85" s="494"/>
      <c r="K85" s="494"/>
      <c r="L85" s="494">
        <v>2</v>
      </c>
      <c r="M85" s="494"/>
      <c r="N85" s="494"/>
      <c r="O85" s="494"/>
      <c r="P85" s="494"/>
      <c r="Q85" s="494"/>
      <c r="R85" s="495">
        <v>50</v>
      </c>
      <c r="S85" s="484">
        <f t="shared" si="4"/>
        <v>5</v>
      </c>
      <c r="T85" s="484">
        <f t="shared" si="5"/>
        <v>0</v>
      </c>
    </row>
    <row r="86" spans="1:20" ht="15.75" x14ac:dyDescent="0.3">
      <c r="A86" s="494">
        <v>79</v>
      </c>
      <c r="B86" s="490" t="s">
        <v>624</v>
      </c>
      <c r="C86" s="491">
        <v>1</v>
      </c>
      <c r="D86" s="492">
        <f t="shared" si="3"/>
        <v>300</v>
      </c>
      <c r="E86" s="493" t="s">
        <v>413</v>
      </c>
      <c r="F86" s="494">
        <v>1</v>
      </c>
      <c r="G86" s="494"/>
      <c r="H86" s="494"/>
      <c r="I86" s="494"/>
      <c r="J86" s="494"/>
      <c r="K86" s="494"/>
      <c r="L86" s="494"/>
      <c r="M86" s="494"/>
      <c r="N86" s="494"/>
      <c r="O86" s="494"/>
      <c r="P86" s="494"/>
      <c r="Q86" s="494"/>
      <c r="R86" s="495">
        <v>300</v>
      </c>
      <c r="S86" s="484">
        <f t="shared" si="4"/>
        <v>1</v>
      </c>
      <c r="T86" s="484">
        <f t="shared" si="5"/>
        <v>0</v>
      </c>
    </row>
    <row r="87" spans="1:20" ht="15.75" x14ac:dyDescent="0.3">
      <c r="A87" s="489">
        <v>80</v>
      </c>
      <c r="B87" s="490" t="s">
        <v>625</v>
      </c>
      <c r="C87" s="491">
        <v>100</v>
      </c>
      <c r="D87" s="492">
        <f t="shared" si="3"/>
        <v>25000</v>
      </c>
      <c r="E87" s="493" t="s">
        <v>413</v>
      </c>
      <c r="F87" s="494">
        <v>50</v>
      </c>
      <c r="G87" s="494"/>
      <c r="H87" s="494"/>
      <c r="I87" s="494">
        <v>25</v>
      </c>
      <c r="J87" s="494"/>
      <c r="K87" s="494"/>
      <c r="L87" s="494"/>
      <c r="M87" s="494"/>
      <c r="N87" s="494"/>
      <c r="O87" s="494">
        <v>25</v>
      </c>
      <c r="P87" s="494"/>
      <c r="Q87" s="494"/>
      <c r="R87" s="495">
        <v>250</v>
      </c>
      <c r="S87" s="484">
        <f t="shared" si="4"/>
        <v>100</v>
      </c>
      <c r="T87" s="484">
        <f t="shared" si="5"/>
        <v>0</v>
      </c>
    </row>
    <row r="88" spans="1:20" ht="15.75" x14ac:dyDescent="0.3">
      <c r="A88" s="489">
        <v>81</v>
      </c>
      <c r="B88" s="490" t="s">
        <v>626</v>
      </c>
      <c r="C88" s="491">
        <v>20</v>
      </c>
      <c r="D88" s="492">
        <f t="shared" si="3"/>
        <v>15000</v>
      </c>
      <c r="E88" s="493" t="s">
        <v>413</v>
      </c>
      <c r="F88" s="494">
        <v>5</v>
      </c>
      <c r="G88" s="494"/>
      <c r="H88" s="494"/>
      <c r="I88" s="494">
        <v>5</v>
      </c>
      <c r="J88" s="494"/>
      <c r="K88" s="494"/>
      <c r="L88" s="494">
        <v>5</v>
      </c>
      <c r="M88" s="494"/>
      <c r="N88" s="494"/>
      <c r="O88" s="494">
        <v>5</v>
      </c>
      <c r="P88" s="494"/>
      <c r="Q88" s="494"/>
      <c r="R88" s="495">
        <v>750</v>
      </c>
      <c r="S88" s="484">
        <f t="shared" si="4"/>
        <v>20</v>
      </c>
      <c r="T88" s="484">
        <f t="shared" si="5"/>
        <v>0</v>
      </c>
    </row>
    <row r="89" spans="1:20" ht="15.75" x14ac:dyDescent="0.3">
      <c r="A89" s="489">
        <v>82</v>
      </c>
      <c r="B89" s="490" t="s">
        <v>627</v>
      </c>
      <c r="C89" s="491">
        <v>75</v>
      </c>
      <c r="D89" s="492">
        <f t="shared" si="3"/>
        <v>30000</v>
      </c>
      <c r="E89" s="493" t="s">
        <v>413</v>
      </c>
      <c r="F89" s="494">
        <v>20</v>
      </c>
      <c r="G89" s="494"/>
      <c r="H89" s="494"/>
      <c r="I89" s="494">
        <v>20</v>
      </c>
      <c r="J89" s="494"/>
      <c r="K89" s="494"/>
      <c r="L89" s="494">
        <v>15</v>
      </c>
      <c r="M89" s="494"/>
      <c r="N89" s="494"/>
      <c r="O89" s="494">
        <v>20</v>
      </c>
      <c r="P89" s="494"/>
      <c r="Q89" s="494"/>
      <c r="R89" s="495">
        <v>400</v>
      </c>
      <c r="S89" s="484">
        <f t="shared" si="4"/>
        <v>75</v>
      </c>
      <c r="T89" s="484">
        <f t="shared" si="5"/>
        <v>0</v>
      </c>
    </row>
    <row r="90" spans="1:20" ht="15.75" x14ac:dyDescent="0.3">
      <c r="A90" s="494">
        <v>83</v>
      </c>
      <c r="B90" s="490" t="s">
        <v>628</v>
      </c>
      <c r="C90" s="491">
        <v>200</v>
      </c>
      <c r="D90" s="492">
        <f t="shared" si="3"/>
        <v>1000</v>
      </c>
      <c r="E90" s="493" t="s">
        <v>413</v>
      </c>
      <c r="F90" s="494">
        <v>50</v>
      </c>
      <c r="G90" s="494"/>
      <c r="H90" s="494"/>
      <c r="I90" s="494">
        <v>50</v>
      </c>
      <c r="J90" s="494"/>
      <c r="K90" s="494"/>
      <c r="L90" s="494">
        <v>50</v>
      </c>
      <c r="M90" s="494"/>
      <c r="N90" s="494"/>
      <c r="O90" s="494">
        <v>50</v>
      </c>
      <c r="P90" s="494"/>
      <c r="Q90" s="494"/>
      <c r="R90" s="495">
        <v>5</v>
      </c>
      <c r="S90" s="484">
        <f t="shared" si="4"/>
        <v>200</v>
      </c>
      <c r="T90" s="484">
        <f t="shared" si="5"/>
        <v>0</v>
      </c>
    </row>
    <row r="91" spans="1:20" ht="15.75" x14ac:dyDescent="0.3">
      <c r="A91" s="494">
        <v>84</v>
      </c>
      <c r="B91" s="490" t="s">
        <v>629</v>
      </c>
      <c r="C91" s="491">
        <v>100</v>
      </c>
      <c r="D91" s="492">
        <f t="shared" si="3"/>
        <v>5000</v>
      </c>
      <c r="E91" s="493" t="s">
        <v>413</v>
      </c>
      <c r="F91" s="494">
        <v>25</v>
      </c>
      <c r="G91" s="494"/>
      <c r="H91" s="494"/>
      <c r="I91" s="494">
        <v>25</v>
      </c>
      <c r="J91" s="494"/>
      <c r="K91" s="494"/>
      <c r="L91" s="494">
        <v>25</v>
      </c>
      <c r="M91" s="494"/>
      <c r="N91" s="494"/>
      <c r="O91" s="494">
        <v>25</v>
      </c>
      <c r="P91" s="494"/>
      <c r="Q91" s="494"/>
      <c r="R91" s="495">
        <v>50</v>
      </c>
      <c r="S91" s="484">
        <f t="shared" si="4"/>
        <v>100</v>
      </c>
      <c r="T91" s="484">
        <f t="shared" si="5"/>
        <v>0</v>
      </c>
    </row>
    <row r="92" spans="1:20" ht="15.75" x14ac:dyDescent="0.3">
      <c r="A92" s="489">
        <v>85</v>
      </c>
      <c r="B92" s="490" t="s">
        <v>630</v>
      </c>
      <c r="C92" s="491">
        <v>1</v>
      </c>
      <c r="D92" s="492">
        <f t="shared" si="3"/>
        <v>2500</v>
      </c>
      <c r="E92" s="493" t="s">
        <v>413</v>
      </c>
      <c r="F92" s="494">
        <v>1</v>
      </c>
      <c r="G92" s="494"/>
      <c r="H92" s="494"/>
      <c r="I92" s="494"/>
      <c r="J92" s="494"/>
      <c r="K92" s="494"/>
      <c r="L92" s="494"/>
      <c r="M92" s="494"/>
      <c r="N92" s="494"/>
      <c r="O92" s="494"/>
      <c r="P92" s="494"/>
      <c r="Q92" s="494"/>
      <c r="R92" s="495">
        <v>2500</v>
      </c>
      <c r="S92" s="484">
        <f t="shared" si="4"/>
        <v>1</v>
      </c>
      <c r="T92" s="484">
        <f t="shared" si="5"/>
        <v>0</v>
      </c>
    </row>
    <row r="93" spans="1:20" ht="15.75" x14ac:dyDescent="0.3">
      <c r="A93" s="494">
        <v>86</v>
      </c>
      <c r="B93" s="490" t="s">
        <v>631</v>
      </c>
      <c r="C93" s="491">
        <v>75</v>
      </c>
      <c r="D93" s="492">
        <f t="shared" si="3"/>
        <v>4875</v>
      </c>
      <c r="E93" s="493" t="s">
        <v>413</v>
      </c>
      <c r="F93" s="494">
        <v>25</v>
      </c>
      <c r="G93" s="494"/>
      <c r="H93" s="494"/>
      <c r="I93" s="494">
        <v>25</v>
      </c>
      <c r="J93" s="494"/>
      <c r="K93" s="494"/>
      <c r="L93" s="494"/>
      <c r="M93" s="494"/>
      <c r="N93" s="494"/>
      <c r="O93" s="494">
        <v>25</v>
      </c>
      <c r="P93" s="494"/>
      <c r="Q93" s="494"/>
      <c r="R93" s="495">
        <v>65</v>
      </c>
      <c r="S93" s="484">
        <f t="shared" si="4"/>
        <v>75</v>
      </c>
      <c r="T93" s="484">
        <f t="shared" si="5"/>
        <v>0</v>
      </c>
    </row>
    <row r="94" spans="1:20" ht="15.75" x14ac:dyDescent="0.3">
      <c r="A94" s="494">
        <v>87</v>
      </c>
      <c r="B94" s="490" t="s">
        <v>632</v>
      </c>
      <c r="C94" s="491">
        <v>10</v>
      </c>
      <c r="D94" s="492">
        <f t="shared" si="3"/>
        <v>300</v>
      </c>
      <c r="E94" s="493" t="s">
        <v>413</v>
      </c>
      <c r="F94" s="494">
        <v>2</v>
      </c>
      <c r="G94" s="494"/>
      <c r="H94" s="494"/>
      <c r="I94" s="494">
        <v>3</v>
      </c>
      <c r="J94" s="494"/>
      <c r="K94" s="494"/>
      <c r="L94" s="494">
        <v>3</v>
      </c>
      <c r="M94" s="494"/>
      <c r="N94" s="494"/>
      <c r="O94" s="494">
        <v>2</v>
      </c>
      <c r="P94" s="494"/>
      <c r="Q94" s="494"/>
      <c r="R94" s="495">
        <v>30</v>
      </c>
      <c r="S94" s="484">
        <f t="shared" si="4"/>
        <v>10</v>
      </c>
      <c r="T94" s="484">
        <f t="shared" si="5"/>
        <v>0</v>
      </c>
    </row>
    <row r="95" spans="1:20" ht="15.75" x14ac:dyDescent="0.3">
      <c r="A95" s="489">
        <v>88</v>
      </c>
      <c r="B95" s="490" t="s">
        <v>633</v>
      </c>
      <c r="C95" s="491">
        <v>1</v>
      </c>
      <c r="D95" s="492">
        <f t="shared" si="3"/>
        <v>5000</v>
      </c>
      <c r="E95" s="493" t="s">
        <v>413</v>
      </c>
      <c r="F95" s="494">
        <v>1</v>
      </c>
      <c r="G95" s="494"/>
      <c r="H95" s="494"/>
      <c r="I95" s="494"/>
      <c r="J95" s="494"/>
      <c r="K95" s="494"/>
      <c r="L95" s="494"/>
      <c r="M95" s="494"/>
      <c r="N95" s="494"/>
      <c r="O95" s="494"/>
      <c r="P95" s="494"/>
      <c r="Q95" s="494"/>
      <c r="R95" s="495">
        <v>5000</v>
      </c>
      <c r="S95" s="484">
        <f t="shared" si="4"/>
        <v>1</v>
      </c>
      <c r="T95" s="484">
        <f t="shared" si="5"/>
        <v>0</v>
      </c>
    </row>
    <row r="96" spans="1:20" ht="15.75" x14ac:dyDescent="0.3">
      <c r="A96" s="494">
        <v>89</v>
      </c>
      <c r="B96" s="490" t="s">
        <v>634</v>
      </c>
      <c r="C96" s="491">
        <v>20</v>
      </c>
      <c r="D96" s="492">
        <f t="shared" si="3"/>
        <v>4000</v>
      </c>
      <c r="E96" s="493" t="s">
        <v>413</v>
      </c>
      <c r="F96" s="494">
        <v>10</v>
      </c>
      <c r="G96" s="494"/>
      <c r="H96" s="494"/>
      <c r="I96" s="494">
        <v>5</v>
      </c>
      <c r="J96" s="494"/>
      <c r="K96" s="494"/>
      <c r="L96" s="494">
        <v>2</v>
      </c>
      <c r="M96" s="494"/>
      <c r="N96" s="494"/>
      <c r="O96" s="494">
        <v>3</v>
      </c>
      <c r="P96" s="494"/>
      <c r="Q96" s="494"/>
      <c r="R96" s="495">
        <v>200</v>
      </c>
      <c r="S96" s="484">
        <f t="shared" si="4"/>
        <v>20</v>
      </c>
      <c r="T96" s="484">
        <f t="shared" si="5"/>
        <v>0</v>
      </c>
    </row>
    <row r="97" spans="1:20" ht="15.75" x14ac:dyDescent="0.3">
      <c r="A97" s="494">
        <v>90</v>
      </c>
      <c r="B97" s="490" t="s">
        <v>635</v>
      </c>
      <c r="C97" s="491">
        <v>1</v>
      </c>
      <c r="D97" s="492">
        <f t="shared" si="3"/>
        <v>500</v>
      </c>
      <c r="E97" s="493" t="s">
        <v>413</v>
      </c>
      <c r="F97" s="494">
        <v>1</v>
      </c>
      <c r="G97" s="494"/>
      <c r="H97" s="494"/>
      <c r="I97" s="494"/>
      <c r="J97" s="494"/>
      <c r="K97" s="494"/>
      <c r="L97" s="494"/>
      <c r="M97" s="494"/>
      <c r="N97" s="494"/>
      <c r="O97" s="494"/>
      <c r="P97" s="494"/>
      <c r="Q97" s="494"/>
      <c r="R97" s="495">
        <v>500</v>
      </c>
      <c r="S97" s="484">
        <f t="shared" si="4"/>
        <v>1</v>
      </c>
      <c r="T97" s="484">
        <f t="shared" si="5"/>
        <v>0</v>
      </c>
    </row>
    <row r="98" spans="1:20" ht="15.75" x14ac:dyDescent="0.3">
      <c r="A98" s="489">
        <v>91</v>
      </c>
      <c r="B98" s="490" t="s">
        <v>636</v>
      </c>
      <c r="C98" s="491">
        <v>2</v>
      </c>
      <c r="D98" s="492">
        <f t="shared" si="3"/>
        <v>3000</v>
      </c>
      <c r="E98" s="493" t="s">
        <v>413</v>
      </c>
      <c r="F98" s="494">
        <v>1</v>
      </c>
      <c r="G98" s="494"/>
      <c r="H98" s="494"/>
      <c r="I98" s="494"/>
      <c r="J98" s="494"/>
      <c r="K98" s="494"/>
      <c r="L98" s="494">
        <v>1</v>
      </c>
      <c r="M98" s="494"/>
      <c r="N98" s="494"/>
      <c r="O98" s="494"/>
      <c r="P98" s="494"/>
      <c r="Q98" s="494"/>
      <c r="R98" s="495">
        <v>1500</v>
      </c>
      <c r="S98" s="484">
        <f t="shared" si="4"/>
        <v>2</v>
      </c>
      <c r="T98" s="484">
        <f t="shared" si="5"/>
        <v>0</v>
      </c>
    </row>
    <row r="99" spans="1:20" ht="15.75" x14ac:dyDescent="0.3">
      <c r="A99" s="494">
        <v>92</v>
      </c>
      <c r="B99" s="490" t="s">
        <v>637</v>
      </c>
      <c r="C99" s="491">
        <v>100</v>
      </c>
      <c r="D99" s="492">
        <f t="shared" si="3"/>
        <v>1500</v>
      </c>
      <c r="E99" s="493" t="s">
        <v>413</v>
      </c>
      <c r="F99" s="494">
        <v>25</v>
      </c>
      <c r="G99" s="494"/>
      <c r="H99" s="494"/>
      <c r="I99" s="494">
        <v>25</v>
      </c>
      <c r="J99" s="494"/>
      <c r="K99" s="494"/>
      <c r="L99" s="494">
        <v>25</v>
      </c>
      <c r="M99" s="494"/>
      <c r="N99" s="494"/>
      <c r="O99" s="494">
        <v>25</v>
      </c>
      <c r="P99" s="494"/>
      <c r="Q99" s="494"/>
      <c r="R99" s="495">
        <v>15</v>
      </c>
      <c r="S99" s="484">
        <f t="shared" si="4"/>
        <v>100</v>
      </c>
      <c r="T99" s="484">
        <f t="shared" si="5"/>
        <v>0</v>
      </c>
    </row>
    <row r="100" spans="1:20" ht="15.75" x14ac:dyDescent="0.3">
      <c r="A100" s="494">
        <v>93</v>
      </c>
      <c r="B100" s="490" t="s">
        <v>638</v>
      </c>
      <c r="C100" s="491">
        <v>3</v>
      </c>
      <c r="D100" s="492">
        <f t="shared" si="3"/>
        <v>3000</v>
      </c>
      <c r="E100" s="493" t="s">
        <v>413</v>
      </c>
      <c r="F100" s="494">
        <v>1</v>
      </c>
      <c r="G100" s="494"/>
      <c r="H100" s="494"/>
      <c r="I100" s="494">
        <v>1</v>
      </c>
      <c r="J100" s="494"/>
      <c r="K100" s="494"/>
      <c r="L100" s="494"/>
      <c r="M100" s="494">
        <v>1</v>
      </c>
      <c r="N100" s="494"/>
      <c r="O100" s="494"/>
      <c r="P100" s="494"/>
      <c r="Q100" s="494"/>
      <c r="R100" s="495">
        <v>1000</v>
      </c>
      <c r="S100" s="484">
        <f t="shared" si="4"/>
        <v>3</v>
      </c>
      <c r="T100" s="484">
        <f t="shared" si="5"/>
        <v>0</v>
      </c>
    </row>
    <row r="101" spans="1:20" ht="15.75" x14ac:dyDescent="0.3">
      <c r="A101" s="489">
        <v>94</v>
      </c>
      <c r="B101" s="490" t="s">
        <v>639</v>
      </c>
      <c r="C101" s="491">
        <v>1</v>
      </c>
      <c r="D101" s="492">
        <f t="shared" si="3"/>
        <v>2000</v>
      </c>
      <c r="E101" s="493" t="s">
        <v>413</v>
      </c>
      <c r="F101" s="494">
        <v>1</v>
      </c>
      <c r="G101" s="494"/>
      <c r="H101" s="494"/>
      <c r="I101" s="494"/>
      <c r="J101" s="494"/>
      <c r="K101" s="494"/>
      <c r="L101" s="494"/>
      <c r="M101" s="494"/>
      <c r="N101" s="494"/>
      <c r="O101" s="494"/>
      <c r="P101" s="494"/>
      <c r="Q101" s="494"/>
      <c r="R101" s="495">
        <v>2000</v>
      </c>
      <c r="S101" s="484">
        <f t="shared" si="4"/>
        <v>1</v>
      </c>
      <c r="T101" s="484">
        <f t="shared" si="5"/>
        <v>0</v>
      </c>
    </row>
    <row r="102" spans="1:20" ht="15.75" x14ac:dyDescent="0.3">
      <c r="A102" s="494">
        <v>95</v>
      </c>
      <c r="B102" s="490" t="s">
        <v>640</v>
      </c>
      <c r="C102" s="491">
        <v>15</v>
      </c>
      <c r="D102" s="492">
        <f t="shared" si="3"/>
        <v>525</v>
      </c>
      <c r="E102" s="493" t="s">
        <v>413</v>
      </c>
      <c r="F102" s="494">
        <v>7</v>
      </c>
      <c r="G102" s="494"/>
      <c r="H102" s="494"/>
      <c r="I102" s="494">
        <v>5</v>
      </c>
      <c r="J102" s="494"/>
      <c r="K102" s="494"/>
      <c r="L102" s="494"/>
      <c r="M102" s="494">
        <v>3</v>
      </c>
      <c r="N102" s="494"/>
      <c r="O102" s="494"/>
      <c r="P102" s="494"/>
      <c r="Q102" s="494"/>
      <c r="R102" s="495">
        <v>35</v>
      </c>
      <c r="S102" s="484">
        <f t="shared" si="4"/>
        <v>15</v>
      </c>
      <c r="T102" s="484">
        <f t="shared" si="5"/>
        <v>0</v>
      </c>
    </row>
    <row r="103" spans="1:20" ht="15.75" x14ac:dyDescent="0.3">
      <c r="A103" s="489">
        <v>96</v>
      </c>
      <c r="B103" s="490" t="s">
        <v>641</v>
      </c>
      <c r="C103" s="491">
        <v>4</v>
      </c>
      <c r="D103" s="492">
        <f t="shared" si="3"/>
        <v>12000</v>
      </c>
      <c r="E103" s="493" t="s">
        <v>413</v>
      </c>
      <c r="F103" s="494"/>
      <c r="G103" s="494"/>
      <c r="H103" s="494">
        <v>4</v>
      </c>
      <c r="I103" s="494"/>
      <c r="J103" s="494"/>
      <c r="K103" s="494"/>
      <c r="L103" s="494"/>
      <c r="M103" s="494"/>
      <c r="N103" s="494"/>
      <c r="O103" s="494"/>
      <c r="P103" s="494"/>
      <c r="Q103" s="494"/>
      <c r="R103" s="495">
        <v>3000</v>
      </c>
      <c r="S103" s="484">
        <f t="shared" si="4"/>
        <v>4</v>
      </c>
      <c r="T103" s="484">
        <f t="shared" si="5"/>
        <v>0</v>
      </c>
    </row>
    <row r="104" spans="1:20" ht="15.75" x14ac:dyDescent="0.3">
      <c r="A104" s="494">
        <v>97</v>
      </c>
      <c r="B104" s="490" t="s">
        <v>642</v>
      </c>
      <c r="C104" s="491">
        <v>1</v>
      </c>
      <c r="D104" s="492">
        <v>25000</v>
      </c>
      <c r="E104" s="493" t="s">
        <v>413</v>
      </c>
      <c r="F104" s="494">
        <v>1</v>
      </c>
      <c r="G104" s="494"/>
      <c r="H104" s="494"/>
      <c r="I104" s="494"/>
      <c r="J104" s="494"/>
      <c r="K104" s="494"/>
      <c r="L104" s="494"/>
      <c r="M104" s="494"/>
      <c r="N104" s="494"/>
      <c r="O104" s="494"/>
      <c r="P104" s="494"/>
      <c r="Q104" s="494"/>
      <c r="R104" s="495">
        <v>25000</v>
      </c>
      <c r="S104" s="484">
        <f t="shared" si="4"/>
        <v>1</v>
      </c>
      <c r="T104" s="484">
        <f t="shared" si="5"/>
        <v>0</v>
      </c>
    </row>
    <row r="105" spans="1:20" ht="15.75" x14ac:dyDescent="0.3">
      <c r="A105" s="494">
        <v>98</v>
      </c>
      <c r="B105" s="490" t="s">
        <v>643</v>
      </c>
      <c r="C105" s="491">
        <v>1</v>
      </c>
      <c r="D105" s="492">
        <v>20000</v>
      </c>
      <c r="E105" s="493" t="s">
        <v>413</v>
      </c>
      <c r="F105" s="494">
        <v>1</v>
      </c>
      <c r="G105" s="494"/>
      <c r="H105" s="494"/>
      <c r="I105" s="494"/>
      <c r="J105" s="494"/>
      <c r="K105" s="494"/>
      <c r="L105" s="494"/>
      <c r="M105" s="494"/>
      <c r="N105" s="494"/>
      <c r="O105" s="494"/>
      <c r="P105" s="494"/>
      <c r="Q105" s="494"/>
      <c r="R105" s="495">
        <v>20000</v>
      </c>
      <c r="S105" s="484">
        <f t="shared" si="4"/>
        <v>1</v>
      </c>
      <c r="T105" s="484">
        <f t="shared" si="5"/>
        <v>0</v>
      </c>
    </row>
    <row r="106" spans="1:20" ht="15.75" x14ac:dyDescent="0.3">
      <c r="A106" s="494">
        <v>99</v>
      </c>
      <c r="B106" s="490" t="s">
        <v>644</v>
      </c>
      <c r="C106" s="491">
        <v>8</v>
      </c>
      <c r="D106" s="492">
        <v>24000</v>
      </c>
      <c r="E106" s="493" t="s">
        <v>413</v>
      </c>
      <c r="F106" s="494">
        <v>2</v>
      </c>
      <c r="G106" s="494"/>
      <c r="H106" s="494"/>
      <c r="I106" s="494">
        <v>2</v>
      </c>
      <c r="J106" s="494"/>
      <c r="K106" s="494"/>
      <c r="L106" s="494">
        <v>2</v>
      </c>
      <c r="M106" s="494"/>
      <c r="N106" s="494"/>
      <c r="O106" s="494">
        <v>2</v>
      </c>
      <c r="P106" s="494"/>
      <c r="Q106" s="494"/>
      <c r="R106" s="495">
        <v>2400</v>
      </c>
      <c r="S106" s="484">
        <f t="shared" si="4"/>
        <v>8</v>
      </c>
      <c r="T106" s="484">
        <f t="shared" si="5"/>
        <v>0</v>
      </c>
    </row>
    <row r="107" spans="1:20" ht="15.75" x14ac:dyDescent="0.3">
      <c r="A107" s="494"/>
      <c r="B107" s="490"/>
      <c r="C107" s="491"/>
      <c r="D107" s="492"/>
      <c r="E107" s="493"/>
      <c r="F107" s="494"/>
      <c r="G107" s="494"/>
      <c r="H107" s="494"/>
      <c r="I107" s="494"/>
      <c r="J107" s="494"/>
      <c r="K107" s="494"/>
      <c r="L107" s="494"/>
      <c r="M107" s="494"/>
      <c r="N107" s="494"/>
      <c r="O107" s="494"/>
      <c r="P107" s="494"/>
      <c r="Q107" s="494"/>
      <c r="R107" s="495"/>
    </row>
    <row r="108" spans="1:20" x14ac:dyDescent="0.3">
      <c r="A108" s="502"/>
      <c r="B108" s="503"/>
      <c r="C108" s="503"/>
      <c r="D108" s="503"/>
      <c r="E108" s="503"/>
      <c r="F108" s="503"/>
      <c r="G108" s="503"/>
      <c r="H108" s="503"/>
      <c r="I108" s="503"/>
      <c r="J108" s="503"/>
      <c r="K108" s="503"/>
      <c r="L108" s="503"/>
      <c r="M108" s="503"/>
      <c r="N108" s="503"/>
      <c r="O108" s="503"/>
      <c r="P108" s="503"/>
      <c r="Q108" s="504"/>
      <c r="R108" s="504"/>
    </row>
    <row r="109" spans="1:20" x14ac:dyDescent="0.3">
      <c r="A109" s="505" t="s">
        <v>645</v>
      </c>
      <c r="B109" s="506"/>
      <c r="C109" s="506"/>
      <c r="D109" s="590">
        <f>SUM(D8:D106)</f>
        <v>1280324</v>
      </c>
      <c r="E109" s="507"/>
      <c r="F109" s="507"/>
      <c r="G109" s="507"/>
      <c r="H109" s="507"/>
      <c r="I109" s="507"/>
      <c r="J109" s="507"/>
      <c r="K109" s="507"/>
      <c r="L109" s="507"/>
      <c r="M109" s="507"/>
      <c r="N109" s="507"/>
      <c r="O109" s="507"/>
      <c r="P109" s="507"/>
      <c r="Q109" s="508"/>
      <c r="R109" s="508"/>
    </row>
    <row r="111" spans="1:20" x14ac:dyDescent="0.3">
      <c r="A111" s="484" t="s">
        <v>181</v>
      </c>
      <c r="B111" s="484" t="s">
        <v>482</v>
      </c>
    </row>
    <row r="113" spans="1:19" x14ac:dyDescent="0.3">
      <c r="G113" s="484" t="s">
        <v>184</v>
      </c>
    </row>
    <row r="115" spans="1:19" ht="15.75" customHeight="1" x14ac:dyDescent="0.3">
      <c r="B115" s="485"/>
      <c r="I115" s="485" t="s">
        <v>646</v>
      </c>
    </row>
    <row r="116" spans="1:19" x14ac:dyDescent="0.3">
      <c r="B116" s="509"/>
      <c r="H116" s="600" t="s">
        <v>1069</v>
      </c>
      <c r="I116" s="600"/>
      <c r="J116" s="600"/>
      <c r="K116" s="600"/>
      <c r="S116" s="510">
        <f>SUM(D8:D106)</f>
        <v>1280324</v>
      </c>
    </row>
    <row r="117" spans="1:19" x14ac:dyDescent="0.3">
      <c r="D117" s="510"/>
    </row>
    <row r="122" spans="1:19" x14ac:dyDescent="0.3">
      <c r="A122" s="601"/>
      <c r="B122" s="601"/>
      <c r="C122" s="601"/>
      <c r="D122" s="601"/>
      <c r="E122" s="601"/>
      <c r="F122" s="601"/>
      <c r="G122" s="601"/>
      <c r="H122" s="601"/>
      <c r="I122" s="601"/>
      <c r="J122" s="601"/>
      <c r="K122" s="601"/>
      <c r="L122" s="601"/>
    </row>
    <row r="123" spans="1:19" x14ac:dyDescent="0.3">
      <c r="A123" s="573"/>
      <c r="B123" s="573"/>
      <c r="C123" s="573"/>
      <c r="D123" s="573"/>
      <c r="E123" s="573"/>
      <c r="F123" s="573"/>
      <c r="G123" s="573"/>
      <c r="H123" s="573"/>
      <c r="I123" s="573"/>
      <c r="J123" s="573"/>
      <c r="K123" s="573"/>
      <c r="L123" s="573"/>
    </row>
    <row r="124" spans="1:19" x14ac:dyDescent="0.3">
      <c r="A124" s="573"/>
      <c r="B124" s="573"/>
      <c r="C124" s="573"/>
      <c r="D124" s="573"/>
      <c r="E124" s="573"/>
      <c r="F124" s="573"/>
      <c r="G124" s="573"/>
      <c r="H124" s="573"/>
      <c r="I124" s="573"/>
      <c r="J124" s="573"/>
      <c r="K124" s="573"/>
      <c r="L124" s="573"/>
    </row>
    <row r="125" spans="1:19" x14ac:dyDescent="0.3">
      <c r="A125" s="602"/>
      <c r="B125" s="602"/>
      <c r="C125" s="602"/>
      <c r="D125" s="602"/>
      <c r="E125" s="602"/>
      <c r="F125" s="602"/>
      <c r="G125" s="602"/>
      <c r="H125" s="602"/>
      <c r="I125" s="602"/>
      <c r="J125" s="602"/>
      <c r="K125" s="602"/>
      <c r="L125" s="602"/>
    </row>
    <row r="126" spans="1:19" x14ac:dyDescent="0.3">
      <c r="A126" s="602"/>
      <c r="B126" s="602"/>
      <c r="C126" s="602"/>
      <c r="D126" s="589"/>
      <c r="E126" s="589"/>
      <c r="F126" s="589"/>
      <c r="G126" s="589"/>
      <c r="H126" s="602"/>
      <c r="I126" s="589"/>
      <c r="J126" s="589"/>
      <c r="K126" s="589"/>
      <c r="L126" s="602"/>
    </row>
    <row r="127" spans="1:19" x14ac:dyDescent="0.3">
      <c r="A127" s="573"/>
      <c r="B127" s="573"/>
      <c r="C127" s="573"/>
      <c r="D127" s="573"/>
      <c r="E127" s="573"/>
      <c r="F127" s="573"/>
      <c r="G127" s="573"/>
      <c r="H127" s="573"/>
      <c r="I127" s="573"/>
      <c r="J127" s="573"/>
      <c r="K127" s="573"/>
      <c r="L127" s="573"/>
    </row>
    <row r="128" spans="1:19" x14ac:dyDescent="0.3">
      <c r="A128" s="573"/>
      <c r="B128" s="573"/>
      <c r="C128" s="573"/>
      <c r="D128" s="573"/>
      <c r="E128" s="573"/>
      <c r="F128" s="573"/>
      <c r="G128" s="573"/>
      <c r="H128" s="573"/>
      <c r="I128" s="573"/>
      <c r="J128" s="573"/>
      <c r="K128" s="573"/>
      <c r="L128" s="573"/>
    </row>
    <row r="129" spans="1:12" x14ac:dyDescent="0.3">
      <c r="A129" s="573"/>
      <c r="B129" s="573"/>
      <c r="C129" s="573"/>
      <c r="D129" s="573"/>
      <c r="E129" s="573"/>
      <c r="F129" s="573"/>
      <c r="G129" s="573"/>
      <c r="H129" s="573"/>
      <c r="I129" s="573"/>
      <c r="J129" s="573"/>
      <c r="K129" s="573"/>
      <c r="L129" s="573"/>
    </row>
    <row r="130" spans="1:12" x14ac:dyDescent="0.3">
      <c r="A130" s="573"/>
      <c r="B130" s="573"/>
      <c r="C130" s="573"/>
      <c r="D130" s="573"/>
      <c r="E130" s="573"/>
      <c r="F130" s="573"/>
      <c r="G130" s="573"/>
      <c r="H130" s="573"/>
      <c r="I130" s="573"/>
      <c r="J130" s="573"/>
      <c r="K130" s="573"/>
      <c r="L130" s="573"/>
    </row>
    <row r="131" spans="1:12" x14ac:dyDescent="0.3">
      <c r="A131" s="573"/>
      <c r="B131" s="573"/>
      <c r="C131" s="573"/>
      <c r="D131" s="573"/>
      <c r="E131" s="573"/>
      <c r="F131" s="573"/>
      <c r="G131" s="573"/>
      <c r="H131" s="573"/>
      <c r="I131" s="573"/>
      <c r="J131" s="573"/>
      <c r="K131" s="573"/>
      <c r="L131" s="573"/>
    </row>
    <row r="132" spans="1:12" x14ac:dyDescent="0.3">
      <c r="A132" s="573"/>
      <c r="B132" s="573"/>
      <c r="C132" s="573"/>
      <c r="D132" s="573"/>
      <c r="E132" s="573"/>
      <c r="F132" s="573"/>
      <c r="G132" s="573"/>
      <c r="H132" s="573"/>
      <c r="I132" s="573"/>
      <c r="J132" s="573"/>
      <c r="K132" s="573"/>
      <c r="L132" s="573"/>
    </row>
    <row r="133" spans="1:12" x14ac:dyDescent="0.3">
      <c r="A133" s="573"/>
      <c r="B133" s="573"/>
      <c r="C133" s="573"/>
      <c r="D133" s="573"/>
      <c r="E133" s="573"/>
      <c r="F133" s="573"/>
      <c r="G133" s="573"/>
      <c r="H133" s="573"/>
      <c r="I133" s="573"/>
      <c r="J133" s="573"/>
      <c r="K133" s="573"/>
      <c r="L133" s="573"/>
    </row>
    <row r="134" spans="1:12" x14ac:dyDescent="0.3">
      <c r="A134" s="573"/>
      <c r="B134" s="573"/>
      <c r="C134" s="573"/>
      <c r="D134" s="573"/>
      <c r="E134" s="573"/>
      <c r="F134" s="573"/>
      <c r="G134" s="573"/>
      <c r="H134" s="573"/>
      <c r="I134" s="573"/>
      <c r="J134" s="573"/>
      <c r="K134" s="573"/>
      <c r="L134" s="573"/>
    </row>
    <row r="135" spans="1:12" x14ac:dyDescent="0.3">
      <c r="A135" s="573"/>
      <c r="B135" s="573"/>
      <c r="C135" s="573"/>
      <c r="D135" s="573"/>
      <c r="E135" s="573"/>
      <c r="F135" s="573"/>
      <c r="G135" s="573"/>
      <c r="H135" s="573"/>
      <c r="I135" s="573"/>
      <c r="J135" s="573"/>
      <c r="K135" s="573"/>
      <c r="L135" s="573"/>
    </row>
    <row r="136" spans="1:12" x14ac:dyDescent="0.3">
      <c r="A136" s="573"/>
      <c r="B136" s="573"/>
      <c r="C136" s="573"/>
      <c r="D136" s="573"/>
      <c r="E136" s="573"/>
      <c r="F136" s="573"/>
      <c r="G136" s="573"/>
      <c r="H136" s="573"/>
      <c r="I136" s="573"/>
      <c r="J136" s="573"/>
      <c r="K136" s="573"/>
      <c r="L136" s="573"/>
    </row>
    <row r="137" spans="1:12" x14ac:dyDescent="0.3">
      <c r="A137" s="573"/>
      <c r="B137" s="573"/>
      <c r="C137" s="573"/>
      <c r="D137" s="573"/>
      <c r="E137" s="573"/>
      <c r="F137" s="573"/>
      <c r="G137" s="573"/>
      <c r="H137" s="573"/>
      <c r="I137" s="573"/>
      <c r="J137" s="573"/>
      <c r="K137" s="573"/>
      <c r="L137" s="573"/>
    </row>
    <row r="138" spans="1:12" x14ac:dyDescent="0.3">
      <c r="A138" s="573"/>
      <c r="B138" s="573"/>
      <c r="C138" s="573"/>
      <c r="D138" s="573"/>
      <c r="E138" s="573"/>
      <c r="F138" s="573"/>
      <c r="G138" s="573"/>
      <c r="H138" s="573"/>
      <c r="I138" s="573"/>
      <c r="J138" s="573"/>
      <c r="K138" s="573"/>
      <c r="L138" s="573"/>
    </row>
    <row r="139" spans="1:12" x14ac:dyDescent="0.3">
      <c r="A139" s="573"/>
      <c r="B139" s="573"/>
      <c r="C139" s="573"/>
      <c r="D139" s="573"/>
      <c r="E139" s="573"/>
      <c r="F139" s="573"/>
      <c r="G139" s="573"/>
      <c r="H139" s="573"/>
      <c r="I139" s="573"/>
      <c r="J139" s="573"/>
      <c r="K139" s="573"/>
      <c r="L139" s="573"/>
    </row>
    <row r="140" spans="1:12" x14ac:dyDescent="0.3">
      <c r="A140" s="573"/>
      <c r="B140" s="573"/>
      <c r="C140" s="573"/>
      <c r="D140" s="573"/>
      <c r="E140" s="573"/>
      <c r="F140" s="573"/>
      <c r="G140" s="573"/>
      <c r="H140" s="573"/>
      <c r="I140" s="573"/>
      <c r="J140" s="573"/>
      <c r="K140" s="573"/>
      <c r="L140" s="573"/>
    </row>
    <row r="141" spans="1:12" x14ac:dyDescent="0.3">
      <c r="A141" s="573"/>
      <c r="B141" s="573"/>
      <c r="C141" s="573"/>
      <c r="D141" s="573"/>
      <c r="E141" s="573"/>
      <c r="F141" s="573"/>
      <c r="G141" s="573"/>
      <c r="H141" s="573"/>
      <c r="I141" s="573"/>
      <c r="J141" s="573"/>
      <c r="K141" s="573"/>
      <c r="L141" s="573"/>
    </row>
    <row r="142" spans="1:12" x14ac:dyDescent="0.3">
      <c r="A142" s="573"/>
      <c r="B142" s="573"/>
      <c r="C142" s="573"/>
      <c r="D142" s="573"/>
      <c r="E142" s="573"/>
      <c r="F142" s="573"/>
      <c r="G142" s="573"/>
      <c r="H142" s="573"/>
      <c r="I142" s="573"/>
      <c r="J142" s="573"/>
      <c r="K142" s="573"/>
      <c r="L142" s="573"/>
    </row>
    <row r="143" spans="1:12" x14ac:dyDescent="0.3">
      <c r="A143" s="573"/>
      <c r="B143" s="573"/>
      <c r="C143" s="573"/>
      <c r="D143" s="573"/>
      <c r="E143" s="573"/>
      <c r="F143" s="573"/>
      <c r="G143" s="573"/>
      <c r="H143" s="573"/>
      <c r="I143" s="573"/>
      <c r="J143" s="573"/>
      <c r="K143" s="573"/>
      <c r="L143" s="573"/>
    </row>
    <row r="144" spans="1:12" x14ac:dyDescent="0.3">
      <c r="A144" s="573"/>
      <c r="B144" s="573"/>
      <c r="C144" s="573"/>
      <c r="D144" s="573"/>
      <c r="E144" s="573"/>
      <c r="F144" s="573"/>
      <c r="G144" s="573"/>
      <c r="H144" s="573"/>
      <c r="I144" s="573"/>
      <c r="J144" s="573"/>
      <c r="K144" s="573"/>
      <c r="L144" s="573"/>
    </row>
    <row r="146" spans="1:17" x14ac:dyDescent="0.3">
      <c r="A146" s="603"/>
      <c r="B146" s="603"/>
      <c r="C146" s="603"/>
      <c r="D146" s="603"/>
      <c r="E146" s="603"/>
      <c r="F146" s="603"/>
      <c r="G146" s="603"/>
      <c r="H146" s="603"/>
      <c r="I146" s="603"/>
      <c r="J146" s="603"/>
      <c r="K146" s="603"/>
      <c r="L146" s="603"/>
      <c r="M146" s="603"/>
      <c r="N146" s="603"/>
      <c r="O146" s="603"/>
      <c r="P146" s="603"/>
      <c r="Q146" s="603"/>
    </row>
    <row r="147" spans="1:17" x14ac:dyDescent="0.3">
      <c r="A147" s="603"/>
      <c r="B147" s="603"/>
      <c r="C147" s="603"/>
      <c r="D147" s="603"/>
      <c r="E147" s="603"/>
      <c r="F147" s="603"/>
      <c r="G147" s="603"/>
      <c r="H147" s="603"/>
      <c r="I147" s="603"/>
      <c r="J147" s="603"/>
      <c r="K147" s="603"/>
      <c r="L147" s="603"/>
      <c r="M147" s="603"/>
      <c r="N147" s="603"/>
      <c r="O147" s="603"/>
      <c r="P147" s="603"/>
      <c r="Q147" s="573"/>
    </row>
    <row r="148" spans="1:17" x14ac:dyDescent="0.3">
      <c r="A148" s="573"/>
      <c r="B148" s="573"/>
      <c r="C148" s="573"/>
      <c r="D148" s="573"/>
      <c r="E148" s="573"/>
      <c r="F148" s="573"/>
      <c r="G148" s="573"/>
      <c r="H148" s="573"/>
      <c r="I148" s="573"/>
      <c r="J148" s="573"/>
      <c r="K148" s="573"/>
      <c r="L148" s="573"/>
      <c r="M148" s="573"/>
      <c r="N148" s="573"/>
      <c r="O148" s="573"/>
      <c r="P148" s="573"/>
      <c r="Q148" s="573"/>
    </row>
    <row r="149" spans="1:17" x14ac:dyDescent="0.3">
      <c r="A149" s="573"/>
      <c r="B149" s="573"/>
      <c r="C149" s="573"/>
      <c r="D149" s="573"/>
      <c r="E149" s="573"/>
      <c r="F149" s="573"/>
      <c r="G149" s="573"/>
      <c r="H149" s="573"/>
      <c r="I149" s="573"/>
      <c r="J149" s="573"/>
      <c r="K149" s="573"/>
      <c r="L149" s="573"/>
      <c r="M149" s="573"/>
      <c r="N149" s="573"/>
      <c r="O149" s="573"/>
      <c r="P149" s="573"/>
      <c r="Q149" s="573"/>
    </row>
    <row r="150" spans="1:17" x14ac:dyDescent="0.3">
      <c r="A150" s="574"/>
      <c r="B150" s="573"/>
      <c r="C150" s="573"/>
      <c r="D150" s="573"/>
      <c r="E150" s="573"/>
      <c r="F150" s="573"/>
      <c r="G150" s="573"/>
      <c r="H150" s="573"/>
      <c r="I150" s="573"/>
      <c r="J150" s="573"/>
      <c r="K150" s="573"/>
      <c r="L150" s="573"/>
      <c r="M150" s="573"/>
      <c r="N150" s="573"/>
      <c r="O150" s="573"/>
      <c r="P150" s="573"/>
      <c r="Q150" s="573"/>
    </row>
    <row r="151" spans="1:17" x14ac:dyDescent="0.3">
      <c r="A151" s="604"/>
      <c r="B151" s="604"/>
      <c r="C151" s="575"/>
      <c r="D151" s="605"/>
      <c r="E151" s="605"/>
      <c r="F151" s="604"/>
      <c r="G151" s="604"/>
      <c r="H151" s="604"/>
      <c r="I151" s="604"/>
      <c r="J151" s="604"/>
      <c r="K151" s="604"/>
      <c r="L151" s="604"/>
      <c r="M151" s="604"/>
      <c r="N151" s="604"/>
      <c r="O151" s="604"/>
      <c r="P151" s="604"/>
      <c r="Q151" s="604"/>
    </row>
    <row r="152" spans="1:17" x14ac:dyDescent="0.3">
      <c r="A152" s="604"/>
      <c r="B152" s="604"/>
      <c r="C152" s="575"/>
      <c r="D152" s="605"/>
      <c r="E152" s="605"/>
      <c r="F152" s="575"/>
      <c r="G152" s="575"/>
      <c r="H152" s="575"/>
      <c r="I152" s="575"/>
      <c r="J152" s="575"/>
      <c r="K152" s="575"/>
      <c r="L152" s="575"/>
      <c r="M152" s="575"/>
      <c r="N152" s="575"/>
      <c r="O152" s="575"/>
      <c r="P152" s="575"/>
      <c r="Q152" s="575"/>
    </row>
    <row r="153" spans="1:17" x14ac:dyDescent="0.3">
      <c r="A153" s="591"/>
      <c r="B153" s="592"/>
      <c r="C153" s="581"/>
      <c r="D153" s="578"/>
      <c r="E153" s="593"/>
      <c r="F153" s="511"/>
      <c r="G153" s="511"/>
      <c r="H153" s="511"/>
      <c r="I153" s="511"/>
      <c r="J153" s="511"/>
      <c r="K153" s="511"/>
      <c r="L153" s="511"/>
      <c r="M153" s="511"/>
      <c r="N153" s="511"/>
      <c r="O153" s="511"/>
      <c r="P153" s="511"/>
      <c r="Q153" s="511"/>
    </row>
    <row r="154" spans="1:17" x14ac:dyDescent="0.3">
      <c r="A154" s="591"/>
      <c r="B154" s="592"/>
      <c r="C154" s="581"/>
      <c r="D154" s="578"/>
      <c r="E154" s="593"/>
      <c r="F154" s="511"/>
      <c r="G154" s="511"/>
      <c r="H154" s="511"/>
      <c r="I154" s="511"/>
      <c r="J154" s="511"/>
      <c r="K154" s="511"/>
      <c r="L154" s="511"/>
      <c r="M154" s="511"/>
      <c r="N154" s="511"/>
      <c r="O154" s="511"/>
      <c r="P154" s="511"/>
      <c r="Q154" s="511"/>
    </row>
    <row r="155" spans="1:17" x14ac:dyDescent="0.3">
      <c r="A155" s="591"/>
      <c r="B155" s="592"/>
      <c r="C155" s="581"/>
      <c r="D155" s="578"/>
      <c r="E155" s="593"/>
      <c r="F155" s="511"/>
      <c r="G155" s="511"/>
      <c r="H155" s="511"/>
      <c r="I155" s="511"/>
      <c r="J155" s="511"/>
      <c r="K155" s="511"/>
      <c r="L155" s="511"/>
      <c r="M155" s="511"/>
      <c r="N155" s="511"/>
      <c r="O155" s="511"/>
      <c r="P155" s="511"/>
      <c r="Q155" s="511"/>
    </row>
    <row r="156" spans="1:17" x14ac:dyDescent="0.3">
      <c r="A156" s="591"/>
      <c r="B156" s="592"/>
      <c r="C156" s="581"/>
      <c r="D156" s="578"/>
      <c r="E156" s="593"/>
      <c r="F156" s="511"/>
      <c r="G156" s="511"/>
      <c r="H156" s="511"/>
      <c r="I156" s="511"/>
      <c r="J156" s="511"/>
      <c r="K156" s="511"/>
      <c r="L156" s="511"/>
      <c r="M156" s="511"/>
      <c r="N156" s="511"/>
      <c r="O156" s="511"/>
      <c r="P156" s="511"/>
      <c r="Q156" s="511"/>
    </row>
    <row r="157" spans="1:17" x14ac:dyDescent="0.3">
      <c r="A157" s="591"/>
      <c r="B157" s="592"/>
      <c r="C157" s="581"/>
      <c r="D157" s="578"/>
      <c r="E157" s="593"/>
      <c r="F157" s="511"/>
      <c r="G157" s="511"/>
      <c r="H157" s="511"/>
      <c r="I157" s="511"/>
      <c r="J157" s="511"/>
      <c r="K157" s="511"/>
      <c r="L157" s="511"/>
      <c r="M157" s="511"/>
      <c r="N157" s="511"/>
      <c r="O157" s="511"/>
      <c r="P157" s="511"/>
      <c r="Q157" s="511"/>
    </row>
    <row r="158" spans="1:17" x14ac:dyDescent="0.3">
      <c r="A158" s="591"/>
      <c r="B158" s="592"/>
      <c r="C158" s="581"/>
      <c r="D158" s="578"/>
      <c r="E158" s="593"/>
      <c r="F158" s="511"/>
      <c r="G158" s="511"/>
      <c r="H158" s="511"/>
      <c r="I158" s="511"/>
      <c r="J158" s="511"/>
      <c r="K158" s="511"/>
      <c r="L158" s="511"/>
      <c r="M158" s="511"/>
      <c r="N158" s="511"/>
      <c r="O158" s="511"/>
      <c r="P158" s="511"/>
      <c r="Q158" s="511"/>
    </row>
    <row r="159" spans="1:17" x14ac:dyDescent="0.3">
      <c r="A159" s="591"/>
      <c r="B159" s="592"/>
      <c r="C159" s="581"/>
      <c r="D159" s="578"/>
      <c r="E159" s="593"/>
      <c r="F159" s="511"/>
      <c r="G159" s="511"/>
      <c r="H159" s="511"/>
      <c r="I159" s="511"/>
      <c r="J159" s="511"/>
      <c r="K159" s="511"/>
      <c r="L159" s="511"/>
      <c r="M159" s="511"/>
      <c r="N159" s="511"/>
      <c r="O159" s="511"/>
      <c r="P159" s="511"/>
      <c r="Q159" s="511"/>
    </row>
    <row r="160" spans="1:17" x14ac:dyDescent="0.3">
      <c r="A160" s="591"/>
      <c r="B160" s="592"/>
      <c r="C160" s="581"/>
      <c r="D160" s="578"/>
      <c r="E160" s="593"/>
      <c r="F160" s="511"/>
      <c r="G160" s="511"/>
      <c r="H160" s="511"/>
      <c r="I160" s="511"/>
      <c r="J160" s="511"/>
      <c r="K160" s="511"/>
      <c r="L160" s="511"/>
      <c r="M160" s="511"/>
      <c r="N160" s="511"/>
      <c r="O160" s="511"/>
      <c r="P160" s="511"/>
      <c r="Q160" s="511"/>
    </row>
    <row r="161" spans="1:17" x14ac:dyDescent="0.3">
      <c r="A161" s="591"/>
      <c r="B161" s="592"/>
      <c r="C161" s="581"/>
      <c r="D161" s="578"/>
      <c r="E161" s="593"/>
      <c r="F161" s="511"/>
      <c r="G161" s="511"/>
      <c r="H161" s="511"/>
      <c r="I161" s="511"/>
      <c r="J161" s="511"/>
      <c r="K161" s="511"/>
      <c r="L161" s="511"/>
      <c r="M161" s="511"/>
      <c r="N161" s="511"/>
      <c r="O161" s="511"/>
      <c r="P161" s="511"/>
      <c r="Q161" s="511"/>
    </row>
    <row r="162" spans="1:17" x14ac:dyDescent="0.3">
      <c r="A162" s="591"/>
      <c r="B162" s="592"/>
      <c r="C162" s="581"/>
      <c r="D162" s="578"/>
      <c r="E162" s="593"/>
      <c r="F162" s="511"/>
      <c r="G162" s="511"/>
      <c r="H162" s="511"/>
      <c r="I162" s="511"/>
      <c r="J162" s="511"/>
      <c r="K162" s="511"/>
      <c r="L162" s="511"/>
      <c r="M162" s="511"/>
      <c r="N162" s="511"/>
      <c r="O162" s="511"/>
      <c r="P162" s="511"/>
      <c r="Q162" s="511"/>
    </row>
    <row r="163" spans="1:17" x14ac:dyDescent="0.3">
      <c r="A163" s="591"/>
      <c r="B163" s="592"/>
      <c r="C163" s="581"/>
      <c r="D163" s="578"/>
      <c r="E163" s="593"/>
      <c r="F163" s="511"/>
      <c r="G163" s="511"/>
      <c r="H163" s="511"/>
      <c r="I163" s="511"/>
      <c r="J163" s="511"/>
      <c r="K163" s="511"/>
      <c r="L163" s="511"/>
      <c r="M163" s="511"/>
      <c r="N163" s="511"/>
      <c r="O163" s="511"/>
      <c r="P163" s="511"/>
      <c r="Q163" s="511"/>
    </row>
    <row r="164" spans="1:17" x14ac:dyDescent="0.3">
      <c r="A164" s="591"/>
      <c r="B164" s="592"/>
      <c r="C164" s="581"/>
      <c r="D164" s="578"/>
      <c r="E164" s="593"/>
      <c r="F164" s="511"/>
      <c r="G164" s="511"/>
      <c r="H164" s="511"/>
      <c r="I164" s="511"/>
      <c r="J164" s="511"/>
      <c r="K164" s="511"/>
      <c r="L164" s="511"/>
      <c r="M164" s="511"/>
      <c r="N164" s="511"/>
      <c r="O164" s="511"/>
      <c r="P164" s="511"/>
      <c r="Q164" s="511"/>
    </row>
    <row r="165" spans="1:17" x14ac:dyDescent="0.3">
      <c r="A165" s="591"/>
      <c r="B165" s="592"/>
      <c r="C165" s="581"/>
      <c r="D165" s="578"/>
      <c r="E165" s="593"/>
      <c r="F165" s="511"/>
      <c r="G165" s="511"/>
      <c r="H165" s="511"/>
      <c r="I165" s="511"/>
      <c r="J165" s="511"/>
      <c r="K165" s="511"/>
      <c r="L165" s="511"/>
      <c r="M165" s="511"/>
      <c r="N165" s="511"/>
      <c r="O165" s="511"/>
      <c r="P165" s="511"/>
      <c r="Q165" s="511"/>
    </row>
    <row r="166" spans="1:17" x14ac:dyDescent="0.3">
      <c r="A166" s="591"/>
      <c r="B166" s="592"/>
      <c r="C166" s="581"/>
      <c r="D166" s="578"/>
      <c r="E166" s="593"/>
      <c r="F166" s="511"/>
      <c r="G166" s="511"/>
      <c r="H166" s="511"/>
      <c r="I166" s="511"/>
      <c r="J166" s="511"/>
      <c r="K166" s="511"/>
      <c r="L166" s="511"/>
      <c r="M166" s="511"/>
      <c r="N166" s="511"/>
      <c r="O166" s="511"/>
      <c r="P166" s="511"/>
      <c r="Q166" s="511"/>
    </row>
    <row r="167" spans="1:17" x14ac:dyDescent="0.3">
      <c r="A167" s="591"/>
      <c r="B167" s="592"/>
      <c r="C167" s="581"/>
      <c r="D167" s="578"/>
      <c r="E167" s="593"/>
      <c r="F167" s="511"/>
      <c r="G167" s="511"/>
      <c r="H167" s="511"/>
      <c r="I167" s="511"/>
      <c r="J167" s="511"/>
      <c r="K167" s="511"/>
      <c r="L167" s="511"/>
      <c r="M167" s="511"/>
      <c r="N167" s="511"/>
      <c r="O167" s="511"/>
      <c r="P167" s="511"/>
      <c r="Q167" s="511"/>
    </row>
    <row r="168" spans="1:17" x14ac:dyDescent="0.3">
      <c r="A168" s="591"/>
      <c r="B168" s="592"/>
      <c r="C168" s="581"/>
      <c r="D168" s="578"/>
      <c r="E168" s="593"/>
      <c r="F168" s="511"/>
      <c r="G168" s="511"/>
      <c r="H168" s="511"/>
      <c r="I168" s="511"/>
      <c r="J168" s="511"/>
      <c r="K168" s="511"/>
      <c r="L168" s="511"/>
      <c r="M168" s="511"/>
      <c r="N168" s="511"/>
      <c r="O168" s="511"/>
      <c r="P168" s="511"/>
      <c r="Q168" s="511"/>
    </row>
    <row r="169" spans="1:17" x14ac:dyDescent="0.3">
      <c r="A169" s="591"/>
      <c r="B169" s="592"/>
      <c r="C169" s="581"/>
      <c r="D169" s="578"/>
      <c r="E169" s="593"/>
      <c r="F169" s="511"/>
      <c r="G169" s="511"/>
      <c r="H169" s="511"/>
      <c r="I169" s="511"/>
      <c r="J169" s="511"/>
      <c r="K169" s="511"/>
      <c r="L169" s="511"/>
      <c r="M169" s="511"/>
      <c r="N169" s="511"/>
      <c r="O169" s="511"/>
      <c r="P169" s="511"/>
      <c r="Q169" s="511"/>
    </row>
    <row r="170" spans="1:17" x14ac:dyDescent="0.3">
      <c r="A170" s="591"/>
      <c r="B170" s="592"/>
      <c r="C170" s="581"/>
      <c r="D170" s="578"/>
      <c r="E170" s="593"/>
      <c r="F170" s="511"/>
      <c r="G170" s="511"/>
      <c r="H170" s="511"/>
      <c r="I170" s="511"/>
      <c r="J170" s="511"/>
      <c r="K170" s="511"/>
      <c r="L170" s="511"/>
      <c r="M170" s="511"/>
      <c r="N170" s="511"/>
      <c r="O170" s="511"/>
      <c r="P170" s="511"/>
      <c r="Q170" s="511"/>
    </row>
    <row r="171" spans="1:17" x14ac:dyDescent="0.3">
      <c r="A171" s="591"/>
      <c r="B171" s="592"/>
      <c r="C171" s="581"/>
      <c r="D171" s="578"/>
      <c r="E171" s="593"/>
      <c r="F171" s="511"/>
      <c r="G171" s="511"/>
      <c r="H171" s="511"/>
      <c r="I171" s="511"/>
      <c r="J171" s="511"/>
      <c r="K171" s="511"/>
      <c r="L171" s="511"/>
      <c r="M171" s="511"/>
      <c r="N171" s="511"/>
      <c r="O171" s="511"/>
      <c r="P171" s="511"/>
      <c r="Q171" s="511"/>
    </row>
    <row r="172" spans="1:17" x14ac:dyDescent="0.3">
      <c r="A172" s="591"/>
      <c r="B172" s="592"/>
      <c r="C172" s="581"/>
      <c r="D172" s="578"/>
      <c r="E172" s="593"/>
      <c r="F172" s="511"/>
      <c r="G172" s="511"/>
      <c r="H172" s="511"/>
      <c r="I172" s="511"/>
      <c r="J172" s="511"/>
      <c r="K172" s="511"/>
      <c r="L172" s="511"/>
      <c r="M172" s="511"/>
      <c r="N172" s="511"/>
      <c r="O172" s="511"/>
      <c r="P172" s="511"/>
      <c r="Q172" s="511"/>
    </row>
    <row r="173" spans="1:17" x14ac:dyDescent="0.3">
      <c r="A173" s="591"/>
      <c r="B173" s="592"/>
      <c r="C173" s="581"/>
      <c r="D173" s="578"/>
      <c r="E173" s="593"/>
      <c r="F173" s="511"/>
      <c r="G173" s="511"/>
      <c r="H173" s="511"/>
      <c r="I173" s="511"/>
      <c r="J173" s="511"/>
      <c r="K173" s="511"/>
      <c r="L173" s="511"/>
      <c r="M173" s="511"/>
      <c r="N173" s="511"/>
      <c r="O173" s="511"/>
      <c r="P173" s="511"/>
      <c r="Q173" s="511"/>
    </row>
    <row r="174" spans="1:17" x14ac:dyDescent="0.3">
      <c r="A174" s="591"/>
      <c r="B174" s="592"/>
      <c r="C174" s="581"/>
      <c r="D174" s="578"/>
      <c r="E174" s="593"/>
      <c r="F174" s="511"/>
      <c r="G174" s="511"/>
      <c r="H174" s="511"/>
      <c r="I174" s="511"/>
      <c r="J174" s="511"/>
      <c r="K174" s="511"/>
      <c r="L174" s="511"/>
      <c r="M174" s="511"/>
      <c r="N174" s="511"/>
      <c r="O174" s="511"/>
      <c r="P174" s="511"/>
      <c r="Q174" s="511"/>
    </row>
    <row r="175" spans="1:17" x14ac:dyDescent="0.3">
      <c r="A175" s="591"/>
      <c r="B175" s="592"/>
      <c r="C175" s="581"/>
      <c r="D175" s="578"/>
      <c r="E175" s="593"/>
      <c r="F175" s="511"/>
      <c r="G175" s="511"/>
      <c r="H175" s="511"/>
      <c r="I175" s="511"/>
      <c r="J175" s="511"/>
      <c r="K175" s="511"/>
      <c r="L175" s="511"/>
      <c r="M175" s="511"/>
      <c r="N175" s="511"/>
      <c r="O175" s="511"/>
      <c r="P175" s="511"/>
      <c r="Q175" s="511"/>
    </row>
    <row r="176" spans="1:17" x14ac:dyDescent="0.3">
      <c r="A176" s="591"/>
      <c r="B176" s="592"/>
      <c r="C176" s="581"/>
      <c r="D176" s="578"/>
      <c r="E176" s="593"/>
      <c r="F176" s="511"/>
      <c r="G176" s="511"/>
      <c r="H176" s="511"/>
      <c r="I176" s="511"/>
      <c r="J176" s="511"/>
      <c r="K176" s="511"/>
      <c r="L176" s="511"/>
      <c r="M176" s="511"/>
      <c r="N176" s="511"/>
      <c r="O176" s="511"/>
      <c r="P176" s="511"/>
      <c r="Q176" s="511"/>
    </row>
    <row r="177" spans="1:17" x14ac:dyDescent="0.3">
      <c r="A177" s="591"/>
      <c r="B177" s="592"/>
      <c r="C177" s="581"/>
      <c r="D177" s="578"/>
      <c r="E177" s="593"/>
      <c r="F177" s="511"/>
      <c r="G177" s="511"/>
      <c r="H177" s="511"/>
      <c r="I177" s="511"/>
      <c r="J177" s="511"/>
      <c r="K177" s="511"/>
      <c r="L177" s="511"/>
      <c r="M177" s="511"/>
      <c r="N177" s="511"/>
      <c r="O177" s="511"/>
      <c r="P177" s="511"/>
      <c r="Q177" s="511"/>
    </row>
    <row r="178" spans="1:17" x14ac:dyDescent="0.3">
      <c r="A178" s="591"/>
      <c r="B178" s="592"/>
      <c r="C178" s="581"/>
      <c r="D178" s="578"/>
      <c r="E178" s="593"/>
      <c r="F178" s="511"/>
      <c r="G178" s="511"/>
      <c r="H178" s="511"/>
      <c r="I178" s="511"/>
      <c r="J178" s="511"/>
      <c r="K178" s="511"/>
      <c r="L178" s="511"/>
      <c r="M178" s="511"/>
      <c r="N178" s="511"/>
      <c r="O178" s="511"/>
      <c r="P178" s="511"/>
      <c r="Q178" s="511"/>
    </row>
    <row r="179" spans="1:17" x14ac:dyDescent="0.3">
      <c r="A179" s="591"/>
      <c r="B179" s="592"/>
      <c r="C179" s="581"/>
      <c r="D179" s="578"/>
      <c r="E179" s="593"/>
      <c r="F179" s="511"/>
      <c r="G179" s="511"/>
      <c r="H179" s="511"/>
      <c r="I179" s="511"/>
      <c r="J179" s="511"/>
      <c r="K179" s="511"/>
      <c r="L179" s="511"/>
      <c r="M179" s="511"/>
      <c r="N179" s="511"/>
      <c r="O179" s="511"/>
      <c r="P179" s="511"/>
      <c r="Q179" s="511"/>
    </row>
    <row r="180" spans="1:17" x14ac:dyDescent="0.3">
      <c r="A180" s="591"/>
      <c r="B180" s="592"/>
      <c r="C180" s="581"/>
      <c r="D180" s="578"/>
      <c r="E180" s="593"/>
      <c r="F180" s="511"/>
      <c r="G180" s="511"/>
      <c r="H180" s="511"/>
      <c r="I180" s="511"/>
      <c r="J180" s="511"/>
      <c r="K180" s="511"/>
      <c r="L180" s="511"/>
      <c r="M180" s="511"/>
      <c r="N180" s="511"/>
      <c r="O180" s="511"/>
      <c r="P180" s="511"/>
      <c r="Q180" s="511"/>
    </row>
    <row r="181" spans="1:17" x14ac:dyDescent="0.3">
      <c r="A181" s="591"/>
      <c r="B181" s="592"/>
      <c r="C181" s="581"/>
      <c r="D181" s="578"/>
      <c r="E181" s="593"/>
      <c r="F181" s="511"/>
      <c r="G181" s="511"/>
      <c r="H181" s="511"/>
      <c r="I181" s="511"/>
      <c r="J181" s="511"/>
      <c r="K181" s="511"/>
      <c r="L181" s="511"/>
      <c r="M181" s="511"/>
      <c r="N181" s="511"/>
      <c r="O181" s="511"/>
      <c r="P181" s="511"/>
      <c r="Q181" s="511"/>
    </row>
    <row r="182" spans="1:17" x14ac:dyDescent="0.3">
      <c r="A182" s="591"/>
      <c r="B182" s="592"/>
      <c r="C182" s="581"/>
      <c r="D182" s="578"/>
      <c r="E182" s="593"/>
      <c r="F182" s="511"/>
      <c r="G182" s="511"/>
      <c r="H182" s="511"/>
      <c r="I182" s="511"/>
      <c r="J182" s="511"/>
      <c r="K182" s="511"/>
      <c r="L182" s="511"/>
      <c r="M182" s="511"/>
      <c r="N182" s="511"/>
      <c r="O182" s="511"/>
      <c r="P182" s="511"/>
      <c r="Q182" s="511"/>
    </row>
    <row r="183" spans="1:17" x14ac:dyDescent="0.3">
      <c r="A183" s="591"/>
      <c r="B183" s="592"/>
      <c r="C183" s="581"/>
      <c r="D183" s="578"/>
      <c r="E183" s="593"/>
      <c r="F183" s="511"/>
      <c r="G183" s="511"/>
      <c r="H183" s="511"/>
      <c r="I183" s="511"/>
      <c r="J183" s="511"/>
      <c r="K183" s="511"/>
      <c r="L183" s="511"/>
      <c r="M183" s="511"/>
      <c r="N183" s="511"/>
      <c r="O183" s="511"/>
      <c r="P183" s="511"/>
      <c r="Q183" s="511"/>
    </row>
    <row r="184" spans="1:17" x14ac:dyDescent="0.3">
      <c r="A184" s="591"/>
      <c r="B184" s="592"/>
      <c r="C184" s="581"/>
      <c r="D184" s="578"/>
      <c r="E184" s="593"/>
      <c r="F184" s="511"/>
      <c r="G184" s="511"/>
      <c r="H184" s="511"/>
      <c r="I184" s="511"/>
      <c r="J184" s="511"/>
      <c r="K184" s="511"/>
      <c r="L184" s="511"/>
      <c r="M184" s="511"/>
      <c r="N184" s="511"/>
      <c r="O184" s="511"/>
      <c r="P184" s="511"/>
      <c r="Q184" s="511"/>
    </row>
    <row r="185" spans="1:17" x14ac:dyDescent="0.3">
      <c r="A185" s="591"/>
      <c r="B185" s="592"/>
      <c r="C185" s="581"/>
      <c r="D185" s="578"/>
      <c r="E185" s="593"/>
      <c r="F185" s="511"/>
      <c r="G185" s="511"/>
      <c r="H185" s="511"/>
      <c r="I185" s="511"/>
      <c r="J185" s="511"/>
      <c r="K185" s="511"/>
      <c r="L185" s="511"/>
      <c r="M185" s="511"/>
      <c r="N185" s="511"/>
      <c r="O185" s="511"/>
      <c r="P185" s="511"/>
      <c r="Q185" s="511"/>
    </row>
    <row r="186" spans="1:17" x14ac:dyDescent="0.3">
      <c r="A186" s="591"/>
      <c r="B186" s="592"/>
      <c r="C186" s="581"/>
      <c r="D186" s="578"/>
      <c r="E186" s="593"/>
      <c r="F186" s="511"/>
      <c r="G186" s="511"/>
      <c r="H186" s="511"/>
      <c r="I186" s="511"/>
      <c r="J186" s="511"/>
      <c r="K186" s="511"/>
      <c r="L186" s="511"/>
      <c r="M186" s="511"/>
      <c r="N186" s="511"/>
      <c r="O186" s="511"/>
      <c r="P186" s="511"/>
      <c r="Q186" s="511"/>
    </row>
    <row r="187" spans="1:17" x14ac:dyDescent="0.3">
      <c r="A187" s="591"/>
      <c r="B187" s="592"/>
      <c r="C187" s="581"/>
      <c r="D187" s="578"/>
      <c r="E187" s="593"/>
      <c r="F187" s="511"/>
      <c r="G187" s="511"/>
      <c r="H187" s="511"/>
      <c r="I187" s="511"/>
      <c r="J187" s="511"/>
      <c r="K187" s="511"/>
      <c r="L187" s="511"/>
      <c r="M187" s="511"/>
      <c r="N187" s="511"/>
      <c r="O187" s="511"/>
      <c r="P187" s="511"/>
      <c r="Q187" s="511"/>
    </row>
    <row r="188" spans="1:17" x14ac:dyDescent="0.3">
      <c r="A188" s="591"/>
      <c r="B188" s="592"/>
      <c r="C188" s="581"/>
      <c r="D188" s="578"/>
      <c r="E188" s="593"/>
      <c r="F188" s="511"/>
      <c r="G188" s="511"/>
      <c r="H188" s="511"/>
      <c r="I188" s="511"/>
      <c r="J188" s="511"/>
      <c r="K188" s="511"/>
      <c r="L188" s="511"/>
      <c r="M188" s="511"/>
      <c r="N188" s="511"/>
      <c r="O188" s="511"/>
      <c r="P188" s="511"/>
      <c r="Q188" s="511"/>
    </row>
    <row r="189" spans="1:17" x14ac:dyDescent="0.3">
      <c r="A189" s="591"/>
      <c r="B189" s="592"/>
      <c r="C189" s="581"/>
      <c r="D189" s="578"/>
      <c r="E189" s="593"/>
      <c r="F189" s="511"/>
      <c r="G189" s="511"/>
      <c r="H189" s="511"/>
      <c r="I189" s="511"/>
      <c r="J189" s="511"/>
      <c r="K189" s="511"/>
      <c r="L189" s="511"/>
      <c r="M189" s="511"/>
      <c r="N189" s="511"/>
      <c r="O189" s="511"/>
      <c r="P189" s="511"/>
      <c r="Q189" s="511"/>
    </row>
    <row r="190" spans="1:17" x14ac:dyDescent="0.3">
      <c r="A190" s="591"/>
      <c r="B190" s="592"/>
      <c r="C190" s="581"/>
      <c r="D190" s="578"/>
      <c r="E190" s="593"/>
      <c r="F190" s="511"/>
      <c r="G190" s="511"/>
      <c r="H190" s="511"/>
      <c r="I190" s="511"/>
      <c r="J190" s="511"/>
      <c r="K190" s="511"/>
      <c r="L190" s="511"/>
      <c r="M190" s="511"/>
      <c r="N190" s="511"/>
      <c r="O190" s="511"/>
      <c r="P190" s="511"/>
      <c r="Q190" s="511"/>
    </row>
    <row r="191" spans="1:17" x14ac:dyDescent="0.3">
      <c r="A191" s="591"/>
      <c r="B191" s="592"/>
      <c r="C191" s="581"/>
      <c r="D191" s="578"/>
      <c r="E191" s="593"/>
      <c r="F191" s="511"/>
      <c r="G191" s="511"/>
      <c r="H191" s="511"/>
      <c r="I191" s="511"/>
      <c r="J191" s="511"/>
      <c r="K191" s="511"/>
      <c r="L191" s="511"/>
      <c r="M191" s="511"/>
      <c r="N191" s="511"/>
      <c r="O191" s="511"/>
      <c r="P191" s="511"/>
      <c r="Q191" s="511"/>
    </row>
    <row r="192" spans="1:17" x14ac:dyDescent="0.3">
      <c r="A192" s="591"/>
      <c r="B192" s="592"/>
      <c r="C192" s="581"/>
      <c r="D192" s="578"/>
      <c r="E192" s="593"/>
      <c r="F192" s="511"/>
      <c r="G192" s="511"/>
      <c r="H192" s="511"/>
      <c r="I192" s="511"/>
      <c r="J192" s="511"/>
      <c r="K192" s="511"/>
      <c r="L192" s="511"/>
      <c r="M192" s="511"/>
      <c r="N192" s="511"/>
      <c r="O192" s="511"/>
      <c r="P192" s="511"/>
      <c r="Q192" s="511"/>
    </row>
    <row r="193" spans="1:17" x14ac:dyDescent="0.3">
      <c r="A193" s="591"/>
      <c r="B193" s="592"/>
      <c r="C193" s="581"/>
      <c r="D193" s="578"/>
      <c r="E193" s="593"/>
      <c r="F193" s="511"/>
      <c r="G193" s="511"/>
      <c r="H193" s="511"/>
      <c r="I193" s="511"/>
      <c r="J193" s="511"/>
      <c r="K193" s="511"/>
      <c r="L193" s="511"/>
      <c r="M193" s="511"/>
      <c r="N193" s="511"/>
      <c r="O193" s="511"/>
      <c r="P193" s="511"/>
      <c r="Q193" s="511"/>
    </row>
    <row r="194" spans="1:17" x14ac:dyDescent="0.3">
      <c r="A194" s="591"/>
      <c r="B194" s="592"/>
      <c r="C194" s="581"/>
      <c r="D194" s="578"/>
      <c r="E194" s="593"/>
      <c r="F194" s="511"/>
      <c r="G194" s="511"/>
      <c r="H194" s="511"/>
      <c r="I194" s="511"/>
      <c r="J194" s="511"/>
      <c r="K194" s="511"/>
      <c r="L194" s="511"/>
      <c r="M194" s="511"/>
      <c r="N194" s="511"/>
      <c r="O194" s="511"/>
      <c r="P194" s="511"/>
      <c r="Q194" s="511"/>
    </row>
    <row r="195" spans="1:17" x14ac:dyDescent="0.3">
      <c r="A195" s="591"/>
      <c r="B195" s="592"/>
      <c r="C195" s="581"/>
      <c r="D195" s="578"/>
      <c r="E195" s="593"/>
      <c r="F195" s="511"/>
      <c r="G195" s="511"/>
      <c r="H195" s="511"/>
      <c r="I195" s="511"/>
      <c r="J195" s="511"/>
      <c r="K195" s="511"/>
      <c r="L195" s="511"/>
      <c r="M195" s="511"/>
      <c r="N195" s="511"/>
      <c r="O195" s="511"/>
      <c r="P195" s="511"/>
      <c r="Q195" s="511"/>
    </row>
    <row r="196" spans="1:17" x14ac:dyDescent="0.3">
      <c r="A196" s="511"/>
      <c r="B196" s="592"/>
      <c r="C196" s="585"/>
      <c r="D196" s="594"/>
      <c r="E196" s="582"/>
      <c r="F196" s="511"/>
      <c r="G196" s="511"/>
      <c r="H196" s="511"/>
      <c r="I196" s="511"/>
      <c r="J196" s="511"/>
      <c r="K196" s="511"/>
      <c r="L196" s="511"/>
      <c r="M196" s="511"/>
      <c r="N196" s="511"/>
      <c r="O196" s="511"/>
      <c r="P196" s="511"/>
      <c r="Q196" s="511"/>
    </row>
    <row r="197" spans="1:17" x14ac:dyDescent="0.3">
      <c r="A197" s="573"/>
      <c r="B197" s="584"/>
      <c r="C197" s="573"/>
      <c r="D197" s="573"/>
      <c r="E197" s="573"/>
      <c r="F197" s="573"/>
      <c r="G197" s="573"/>
      <c r="H197" s="573"/>
      <c r="I197" s="573"/>
      <c r="J197" s="573"/>
      <c r="K197" s="573"/>
      <c r="L197" s="511"/>
      <c r="M197" s="511"/>
      <c r="N197" s="511"/>
      <c r="O197" s="511"/>
      <c r="P197" s="511"/>
      <c r="Q197" s="511"/>
    </row>
    <row r="198" spans="1:17" x14ac:dyDescent="0.3">
      <c r="A198" s="573"/>
      <c r="B198" s="573"/>
      <c r="C198" s="573"/>
      <c r="D198" s="573"/>
      <c r="E198" s="573"/>
      <c r="F198" s="573"/>
      <c r="G198" s="573"/>
      <c r="H198" s="573"/>
      <c r="I198" s="573"/>
      <c r="J198" s="573"/>
      <c r="K198" s="573"/>
      <c r="L198" s="511"/>
      <c r="M198" s="511"/>
      <c r="N198" s="511"/>
      <c r="O198" s="511"/>
      <c r="P198" s="511"/>
      <c r="Q198" s="511"/>
    </row>
    <row r="199" spans="1:17" x14ac:dyDescent="0.3">
      <c r="A199" s="573"/>
      <c r="B199" s="573"/>
      <c r="C199" s="573"/>
      <c r="D199" s="573"/>
      <c r="E199" s="573"/>
      <c r="F199" s="573"/>
      <c r="G199" s="573"/>
      <c r="H199" s="573"/>
      <c r="I199" s="573"/>
      <c r="J199" s="573"/>
      <c r="K199" s="573"/>
      <c r="L199" s="511"/>
      <c r="M199" s="511"/>
      <c r="N199" s="511"/>
      <c r="O199" s="511"/>
      <c r="P199" s="511"/>
      <c r="Q199" s="511"/>
    </row>
    <row r="200" spans="1:17" x14ac:dyDescent="0.3">
      <c r="A200" s="573"/>
      <c r="B200" s="573"/>
      <c r="C200" s="573"/>
      <c r="D200" s="573"/>
      <c r="E200" s="573"/>
      <c r="F200" s="573"/>
      <c r="G200" s="573"/>
      <c r="H200" s="573"/>
      <c r="I200" s="573"/>
      <c r="J200" s="573"/>
      <c r="K200" s="573"/>
      <c r="L200" s="511"/>
      <c r="M200" s="511"/>
      <c r="N200" s="511"/>
      <c r="O200" s="511"/>
      <c r="P200" s="511"/>
      <c r="Q200" s="511"/>
    </row>
    <row r="201" spans="1:17" x14ac:dyDescent="0.3">
      <c r="A201" s="573"/>
      <c r="B201" s="587"/>
      <c r="C201" s="573"/>
      <c r="D201" s="573"/>
      <c r="E201" s="573"/>
      <c r="F201" s="573"/>
      <c r="G201" s="573"/>
      <c r="H201" s="573"/>
      <c r="I201" s="587"/>
      <c r="J201" s="573"/>
      <c r="K201" s="573"/>
      <c r="L201" s="511"/>
      <c r="M201" s="511"/>
      <c r="N201" s="511"/>
      <c r="O201" s="511"/>
      <c r="P201" s="511"/>
      <c r="Q201" s="511"/>
    </row>
    <row r="202" spans="1:17" ht="15.75" x14ac:dyDescent="0.3">
      <c r="A202" s="573"/>
      <c r="B202" s="573"/>
      <c r="C202" s="573"/>
      <c r="D202" s="573"/>
      <c r="E202" s="573"/>
      <c r="F202" s="573"/>
      <c r="G202" s="573"/>
      <c r="H202" s="601"/>
      <c r="I202" s="601"/>
      <c r="J202" s="601"/>
      <c r="K202" s="601"/>
      <c r="L202" s="153"/>
      <c r="M202" s="153"/>
      <c r="N202" s="153"/>
      <c r="O202" s="153"/>
      <c r="P202" s="153"/>
      <c r="Q202" s="153"/>
    </row>
    <row r="203" spans="1:17" ht="15.75" x14ac:dyDescent="0.3">
      <c r="A203"/>
      <c r="B203" s="509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</row>
    <row r="204" spans="1:17" x14ac:dyDescent="0.3">
      <c r="A204" s="603"/>
      <c r="B204" s="603"/>
      <c r="C204" s="603"/>
      <c r="D204" s="603"/>
      <c r="E204" s="603"/>
      <c r="F204" s="603"/>
      <c r="G204" s="603"/>
      <c r="H204" s="603"/>
      <c r="I204" s="603"/>
      <c r="J204" s="603"/>
      <c r="K204" s="603"/>
      <c r="L204" s="603"/>
      <c r="M204" s="603"/>
      <c r="N204" s="603"/>
      <c r="O204" s="603"/>
      <c r="P204" s="603"/>
      <c r="Q204" s="603"/>
    </row>
    <row r="205" spans="1:17" x14ac:dyDescent="0.3">
      <c r="A205" s="603"/>
      <c r="B205" s="603"/>
      <c r="C205" s="603"/>
      <c r="D205" s="603"/>
      <c r="E205" s="603"/>
      <c r="F205" s="603"/>
      <c r="G205" s="603"/>
      <c r="H205" s="603"/>
      <c r="I205" s="603"/>
      <c r="J205" s="603"/>
      <c r="K205" s="603"/>
      <c r="L205" s="603"/>
      <c r="M205" s="603"/>
      <c r="N205" s="603"/>
      <c r="O205" s="603"/>
      <c r="P205" s="603"/>
      <c r="Q205" s="573"/>
    </row>
    <row r="206" spans="1:17" x14ac:dyDescent="0.3">
      <c r="A206" s="573"/>
      <c r="B206" s="573"/>
      <c r="C206" s="573"/>
      <c r="D206" s="573"/>
      <c r="E206" s="573"/>
      <c r="F206" s="573"/>
      <c r="G206" s="573"/>
      <c r="H206" s="573"/>
      <c r="I206" s="573"/>
      <c r="J206" s="573"/>
      <c r="K206" s="573"/>
      <c r="L206" s="573"/>
      <c r="M206" s="573"/>
      <c r="N206" s="573"/>
      <c r="O206" s="573"/>
      <c r="P206" s="573"/>
      <c r="Q206" s="573"/>
    </row>
    <row r="207" spans="1:17" x14ac:dyDescent="0.3">
      <c r="A207" s="573"/>
      <c r="B207" s="573"/>
      <c r="C207" s="573"/>
      <c r="D207" s="573"/>
      <c r="E207" s="573"/>
      <c r="F207" s="573"/>
      <c r="G207" s="573"/>
      <c r="H207" s="573"/>
      <c r="I207" s="573"/>
      <c r="J207" s="573"/>
      <c r="K207" s="573"/>
      <c r="L207" s="573"/>
      <c r="M207" s="573"/>
      <c r="N207" s="573"/>
      <c r="O207" s="573"/>
      <c r="P207" s="573"/>
      <c r="Q207" s="573"/>
    </row>
    <row r="208" spans="1:17" x14ac:dyDescent="0.3">
      <c r="A208" s="574"/>
      <c r="B208" s="573"/>
      <c r="C208" s="573"/>
      <c r="D208" s="573"/>
      <c r="E208" s="573"/>
      <c r="F208" s="573"/>
      <c r="G208" s="573"/>
      <c r="H208" s="573"/>
      <c r="I208" s="573"/>
      <c r="J208" s="573"/>
      <c r="K208" s="573"/>
      <c r="L208" s="573"/>
      <c r="M208" s="573"/>
      <c r="N208" s="573"/>
      <c r="O208" s="573"/>
      <c r="P208" s="573"/>
      <c r="Q208" s="573"/>
    </row>
    <row r="209" spans="1:18" x14ac:dyDescent="0.3">
      <c r="A209" s="604"/>
      <c r="B209" s="604"/>
      <c r="C209" s="575"/>
      <c r="D209" s="605"/>
      <c r="E209" s="605"/>
      <c r="F209" s="604"/>
      <c r="G209" s="604"/>
      <c r="H209" s="604"/>
      <c r="I209" s="604"/>
      <c r="J209" s="604"/>
      <c r="K209" s="604"/>
      <c r="L209" s="604"/>
      <c r="M209" s="604"/>
      <c r="N209" s="604"/>
      <c r="O209" s="604"/>
      <c r="P209" s="604"/>
      <c r="Q209" s="604"/>
    </row>
    <row r="210" spans="1:18" x14ac:dyDescent="0.3">
      <c r="A210" s="604"/>
      <c r="B210" s="604"/>
      <c r="C210" s="575"/>
      <c r="D210" s="605"/>
      <c r="E210" s="605"/>
      <c r="F210" s="575"/>
      <c r="G210" s="575"/>
      <c r="H210" s="575"/>
      <c r="I210" s="575"/>
      <c r="J210" s="575"/>
      <c r="K210" s="575"/>
      <c r="L210" s="575"/>
      <c r="M210" s="575"/>
      <c r="N210" s="575"/>
      <c r="O210" s="575"/>
      <c r="P210" s="575"/>
      <c r="Q210" s="575"/>
    </row>
    <row r="211" spans="1:18" ht="15.75" x14ac:dyDescent="0.3">
      <c r="A211" s="511"/>
      <c r="B211" s="576"/>
      <c r="C211" s="577"/>
      <c r="D211" s="578"/>
      <c r="E211" s="579"/>
      <c r="F211" s="511"/>
      <c r="G211" s="511"/>
      <c r="H211" s="511"/>
      <c r="I211" s="511"/>
      <c r="J211" s="511"/>
      <c r="K211" s="511"/>
      <c r="L211" s="511"/>
      <c r="M211" s="511"/>
      <c r="N211" s="511"/>
      <c r="O211" s="511"/>
      <c r="P211" s="511"/>
      <c r="Q211" s="511"/>
      <c r="R211" s="571">
        <v>69.959999999999994</v>
      </c>
    </row>
    <row r="212" spans="1:18" ht="15.75" x14ac:dyDescent="0.3">
      <c r="A212" s="511"/>
      <c r="B212" s="580"/>
      <c r="C212" s="581"/>
      <c r="D212" s="578"/>
      <c r="E212" s="582"/>
      <c r="F212" s="511"/>
      <c r="G212" s="511"/>
      <c r="H212" s="511"/>
      <c r="I212" s="511"/>
      <c r="J212" s="511"/>
      <c r="K212" s="511"/>
      <c r="L212" s="511"/>
      <c r="M212" s="511"/>
      <c r="N212" s="511"/>
      <c r="O212" s="511"/>
      <c r="P212" s="511"/>
      <c r="Q212" s="511"/>
      <c r="R212" s="571">
        <v>116.47</v>
      </c>
    </row>
    <row r="213" spans="1:18" ht="15.75" x14ac:dyDescent="0.3">
      <c r="A213" s="511"/>
      <c r="B213" s="580"/>
      <c r="C213" s="581"/>
      <c r="D213" s="578"/>
      <c r="E213" s="582"/>
      <c r="F213" s="511"/>
      <c r="G213" s="511"/>
      <c r="H213" s="511"/>
      <c r="I213" s="511"/>
      <c r="J213" s="511"/>
      <c r="K213" s="511"/>
      <c r="L213" s="511"/>
      <c r="M213" s="511"/>
      <c r="N213" s="511"/>
      <c r="O213" s="511"/>
      <c r="P213" s="511"/>
      <c r="Q213" s="511"/>
      <c r="R213" s="571">
        <v>73</v>
      </c>
    </row>
    <row r="214" spans="1:18" ht="15.75" x14ac:dyDescent="0.3">
      <c r="A214" s="511"/>
      <c r="B214" s="580"/>
      <c r="C214" s="581"/>
      <c r="D214" s="578"/>
      <c r="E214" s="582"/>
      <c r="F214" s="511"/>
      <c r="G214" s="511"/>
      <c r="H214" s="511"/>
      <c r="I214" s="511"/>
      <c r="J214" s="511"/>
      <c r="K214" s="511"/>
      <c r="L214" s="511"/>
      <c r="M214" s="511"/>
      <c r="N214" s="511"/>
      <c r="O214" s="511"/>
      <c r="P214" s="511"/>
      <c r="Q214" s="511"/>
      <c r="R214" s="571">
        <v>15</v>
      </c>
    </row>
    <row r="215" spans="1:18" ht="15.75" x14ac:dyDescent="0.3">
      <c r="A215" s="511"/>
      <c r="B215" s="580"/>
      <c r="C215" s="581"/>
      <c r="D215" s="578"/>
      <c r="E215" s="582"/>
      <c r="F215" s="511"/>
      <c r="G215" s="511"/>
      <c r="H215" s="511"/>
      <c r="I215" s="511"/>
      <c r="J215" s="511"/>
      <c r="K215" s="511"/>
      <c r="L215" s="511"/>
      <c r="M215" s="511"/>
      <c r="N215" s="511"/>
      <c r="O215" s="511"/>
      <c r="P215" s="511"/>
      <c r="Q215" s="511"/>
      <c r="R215" s="571">
        <v>40</v>
      </c>
    </row>
    <row r="216" spans="1:18" ht="15.75" x14ac:dyDescent="0.3">
      <c r="A216" s="511"/>
      <c r="B216" s="580"/>
      <c r="C216" s="581"/>
      <c r="D216" s="578"/>
      <c r="E216" s="582"/>
      <c r="F216" s="511"/>
      <c r="G216" s="511"/>
      <c r="H216" s="511"/>
      <c r="I216" s="511"/>
      <c r="J216" s="511"/>
      <c r="K216" s="511"/>
      <c r="L216" s="511"/>
      <c r="M216" s="511"/>
      <c r="N216" s="511"/>
      <c r="O216" s="511"/>
      <c r="P216" s="511"/>
      <c r="Q216" s="511"/>
      <c r="R216" s="571">
        <v>27</v>
      </c>
    </row>
    <row r="217" spans="1:18" ht="15.75" x14ac:dyDescent="0.3">
      <c r="A217" s="511"/>
      <c r="B217" s="580"/>
      <c r="C217" s="581"/>
      <c r="D217" s="578"/>
      <c r="E217" s="582"/>
      <c r="F217" s="511"/>
      <c r="G217" s="511"/>
      <c r="H217" s="511"/>
      <c r="I217" s="511"/>
      <c r="J217" s="511"/>
      <c r="K217" s="511"/>
      <c r="L217" s="511"/>
      <c r="M217" s="511"/>
      <c r="N217" s="511"/>
      <c r="O217" s="511"/>
      <c r="P217" s="511"/>
      <c r="Q217" s="511"/>
      <c r="R217" s="571">
        <v>68.900000000000006</v>
      </c>
    </row>
    <row r="218" spans="1:18" ht="15.75" x14ac:dyDescent="0.3">
      <c r="A218" s="511"/>
      <c r="B218" s="580"/>
      <c r="C218" s="581"/>
      <c r="D218" s="578"/>
      <c r="E218" s="582"/>
      <c r="F218" s="511"/>
      <c r="G218" s="511"/>
      <c r="H218" s="511"/>
      <c r="I218" s="511"/>
      <c r="J218" s="511"/>
      <c r="K218" s="511"/>
      <c r="L218" s="511"/>
      <c r="M218" s="511"/>
      <c r="N218" s="511"/>
      <c r="O218" s="511"/>
      <c r="P218" s="511"/>
      <c r="Q218" s="511"/>
      <c r="R218" s="571">
        <v>138</v>
      </c>
    </row>
    <row r="219" spans="1:18" ht="15.75" x14ac:dyDescent="0.3">
      <c r="A219" s="511"/>
      <c r="B219" s="580"/>
      <c r="C219" s="581"/>
      <c r="D219" s="578"/>
      <c r="E219" s="582"/>
      <c r="F219" s="511"/>
      <c r="G219" s="511"/>
      <c r="H219" s="511"/>
      <c r="I219" s="511"/>
      <c r="J219" s="511"/>
      <c r="K219" s="511"/>
      <c r="L219" s="511"/>
      <c r="M219" s="511"/>
      <c r="N219" s="511"/>
      <c r="O219" s="511"/>
      <c r="P219" s="511"/>
      <c r="Q219" s="511"/>
      <c r="R219" s="571">
        <v>135</v>
      </c>
    </row>
    <row r="220" spans="1:18" ht="15.75" x14ac:dyDescent="0.3">
      <c r="A220" s="511"/>
      <c r="B220" s="580"/>
      <c r="C220" s="583"/>
      <c r="D220" s="578"/>
      <c r="E220" s="582"/>
      <c r="F220" s="511"/>
      <c r="G220" s="511"/>
      <c r="H220" s="511"/>
      <c r="I220" s="511"/>
      <c r="J220" s="511"/>
      <c r="K220" s="511"/>
      <c r="L220" s="511"/>
      <c r="M220" s="511"/>
      <c r="N220" s="511"/>
      <c r="O220" s="511"/>
      <c r="P220" s="511"/>
      <c r="Q220" s="511"/>
      <c r="R220" s="572"/>
    </row>
    <row r="221" spans="1:18" ht="15.75" x14ac:dyDescent="0.3">
      <c r="A221" s="511"/>
      <c r="B221" s="580"/>
      <c r="C221" s="581"/>
      <c r="D221" s="578"/>
      <c r="E221" s="582"/>
      <c r="F221" s="511"/>
      <c r="G221" s="511"/>
      <c r="H221" s="511"/>
      <c r="I221" s="511"/>
      <c r="J221" s="511"/>
      <c r="K221" s="511"/>
      <c r="L221" s="511"/>
      <c r="M221" s="511"/>
      <c r="N221" s="511"/>
      <c r="O221" s="511"/>
      <c r="P221" s="511"/>
      <c r="Q221" s="511"/>
      <c r="R221" s="571"/>
    </row>
    <row r="222" spans="1:18" ht="15.75" x14ac:dyDescent="0.3">
      <c r="A222" s="511"/>
      <c r="B222" s="580"/>
      <c r="C222" s="581"/>
      <c r="D222" s="578"/>
      <c r="E222" s="582"/>
      <c r="F222" s="511"/>
      <c r="G222" s="511"/>
      <c r="H222" s="511"/>
      <c r="I222" s="511"/>
      <c r="J222" s="511"/>
      <c r="K222" s="511"/>
      <c r="L222" s="511"/>
      <c r="M222" s="511"/>
      <c r="N222" s="511"/>
      <c r="O222" s="511"/>
      <c r="P222" s="511"/>
      <c r="Q222" s="511"/>
      <c r="R222" s="571"/>
    </row>
    <row r="223" spans="1:18" ht="15.75" x14ac:dyDescent="0.3">
      <c r="A223" s="511"/>
      <c r="B223" s="584"/>
      <c r="C223" s="585"/>
      <c r="D223" s="586"/>
      <c r="E223" s="582"/>
      <c r="F223" s="511"/>
      <c r="G223" s="511"/>
      <c r="H223" s="511"/>
      <c r="I223" s="511"/>
      <c r="J223" s="511"/>
      <c r="K223" s="511"/>
      <c r="L223" s="511"/>
      <c r="M223" s="511"/>
      <c r="N223" s="511"/>
      <c r="O223" s="511"/>
      <c r="P223" s="511"/>
      <c r="Q223" s="511"/>
      <c r="R223" s="571"/>
    </row>
    <row r="224" spans="1:18" ht="15.75" x14ac:dyDescent="0.3">
      <c r="A224" s="511"/>
      <c r="B224" s="580"/>
      <c r="C224" s="581"/>
      <c r="D224" s="578"/>
      <c r="E224" s="582"/>
      <c r="F224" s="511"/>
      <c r="G224" s="511"/>
      <c r="H224" s="511"/>
      <c r="I224" s="511"/>
      <c r="J224" s="511"/>
      <c r="K224" s="511"/>
      <c r="L224" s="511"/>
      <c r="M224" s="511"/>
      <c r="N224" s="511"/>
      <c r="O224" s="511"/>
      <c r="P224" s="511"/>
      <c r="Q224" s="511"/>
      <c r="R224" s="571"/>
    </row>
    <row r="225" spans="1:18" ht="15.75" x14ac:dyDescent="0.3">
      <c r="A225" s="573"/>
      <c r="B225" s="573"/>
      <c r="C225" s="573"/>
      <c r="D225" s="573"/>
      <c r="E225" s="573"/>
      <c r="F225" s="573"/>
      <c r="G225" s="573"/>
      <c r="H225" s="573"/>
      <c r="I225" s="573"/>
      <c r="J225" s="573"/>
      <c r="K225" s="573"/>
      <c r="L225" s="511"/>
      <c r="M225" s="511"/>
      <c r="N225" s="511"/>
      <c r="O225" s="511"/>
      <c r="P225" s="511"/>
      <c r="Q225" s="511"/>
      <c r="R225" s="512"/>
    </row>
    <row r="226" spans="1:18" ht="15.75" x14ac:dyDescent="0.3">
      <c r="A226" s="573"/>
      <c r="B226" s="573"/>
      <c r="C226" s="573"/>
      <c r="D226" s="573"/>
      <c r="E226" s="573"/>
      <c r="F226" s="573"/>
      <c r="G226" s="573"/>
      <c r="H226" s="573"/>
      <c r="I226" s="573"/>
      <c r="J226" s="573"/>
      <c r="K226" s="573"/>
      <c r="L226" s="511"/>
      <c r="M226" s="511"/>
      <c r="N226" s="511"/>
      <c r="O226" s="511"/>
      <c r="P226" s="511"/>
      <c r="Q226" s="511"/>
      <c r="R226" s="513"/>
    </row>
    <row r="227" spans="1:18" ht="15.75" x14ac:dyDescent="0.3">
      <c r="A227" s="573"/>
      <c r="B227" s="573"/>
      <c r="C227" s="573"/>
      <c r="D227" s="573"/>
      <c r="E227" s="573"/>
      <c r="F227" s="573"/>
      <c r="G227" s="573"/>
      <c r="H227" s="573"/>
      <c r="I227" s="573"/>
      <c r="J227" s="573"/>
      <c r="K227" s="573"/>
      <c r="L227" s="511"/>
      <c r="M227" s="511"/>
      <c r="N227" s="511"/>
      <c r="O227" s="511"/>
      <c r="P227" s="511"/>
      <c r="Q227" s="511"/>
      <c r="R227" s="513"/>
    </row>
    <row r="228" spans="1:18" ht="15.75" x14ac:dyDescent="0.3">
      <c r="A228" s="573"/>
      <c r="B228" s="573"/>
      <c r="C228" s="573"/>
      <c r="D228" s="573"/>
      <c r="E228" s="573"/>
      <c r="F228" s="573"/>
      <c r="G228" s="573"/>
      <c r="H228" s="573"/>
      <c r="I228" s="573"/>
      <c r="J228" s="573"/>
      <c r="K228" s="573"/>
      <c r="L228" s="511"/>
      <c r="M228" s="511"/>
      <c r="N228" s="511"/>
      <c r="O228" s="511"/>
      <c r="P228" s="511"/>
      <c r="Q228" s="511"/>
      <c r="R228" s="513"/>
    </row>
    <row r="229" spans="1:18" ht="15.75" x14ac:dyDescent="0.3">
      <c r="A229" s="573"/>
      <c r="B229" s="587"/>
      <c r="C229" s="573"/>
      <c r="D229" s="573"/>
      <c r="E229" s="573"/>
      <c r="F229" s="573"/>
      <c r="G229" s="573"/>
      <c r="H229" s="573"/>
      <c r="I229" s="587"/>
      <c r="J229" s="573"/>
      <c r="K229" s="573"/>
      <c r="L229" s="511"/>
      <c r="M229" s="511"/>
      <c r="N229" s="511"/>
      <c r="O229" s="511"/>
      <c r="P229" s="511"/>
      <c r="Q229" s="511"/>
      <c r="R229" s="513"/>
    </row>
    <row r="230" spans="1:18" ht="15.75" x14ac:dyDescent="0.3">
      <c r="A230" s="573"/>
      <c r="B230" s="588"/>
      <c r="C230" s="573"/>
      <c r="D230" s="573"/>
      <c r="E230" s="573"/>
      <c r="F230" s="573"/>
      <c r="G230" s="573"/>
      <c r="H230" s="601"/>
      <c r="I230" s="601"/>
      <c r="J230" s="601"/>
      <c r="K230" s="601"/>
      <c r="L230" s="511"/>
      <c r="M230" s="511"/>
      <c r="N230" s="511"/>
      <c r="O230" s="511"/>
      <c r="P230" s="511"/>
      <c r="Q230" s="511"/>
      <c r="R230" s="513"/>
    </row>
    <row r="231" spans="1:18" x14ac:dyDescent="0.3">
      <c r="A231" s="573"/>
      <c r="B231" s="573"/>
      <c r="C231" s="573"/>
      <c r="D231" s="573"/>
      <c r="E231" s="573"/>
      <c r="F231" s="573"/>
      <c r="G231" s="573"/>
      <c r="H231" s="573"/>
      <c r="I231" s="573"/>
      <c r="J231" s="573"/>
      <c r="K231" s="573"/>
      <c r="L231" s="573"/>
      <c r="M231" s="573"/>
      <c r="N231" s="573"/>
      <c r="O231" s="573"/>
      <c r="P231" s="573"/>
      <c r="Q231" s="573"/>
    </row>
    <row r="232" spans="1:18" x14ac:dyDescent="0.3">
      <c r="A232" s="573"/>
      <c r="B232" s="573"/>
      <c r="C232" s="573"/>
      <c r="D232" s="573"/>
      <c r="E232" s="573"/>
      <c r="F232" s="573"/>
      <c r="G232" s="573"/>
      <c r="H232" s="573"/>
      <c r="I232" s="573"/>
      <c r="J232" s="573"/>
      <c r="K232" s="573"/>
      <c r="L232" s="573"/>
      <c r="M232" s="573"/>
      <c r="N232" s="573"/>
      <c r="O232" s="573"/>
      <c r="P232" s="573"/>
      <c r="Q232" s="573"/>
    </row>
    <row r="233" spans="1:18" x14ac:dyDescent="0.3">
      <c r="A233" s="603"/>
      <c r="B233" s="603"/>
      <c r="C233" s="603"/>
      <c r="D233" s="603"/>
      <c r="E233" s="603"/>
      <c r="F233" s="603"/>
      <c r="G233" s="603"/>
      <c r="H233" s="603"/>
      <c r="I233" s="603"/>
      <c r="J233" s="603"/>
      <c r="K233" s="603"/>
      <c r="L233" s="603"/>
      <c r="M233" s="603"/>
      <c r="N233" s="603"/>
      <c r="O233" s="603"/>
      <c r="P233" s="603"/>
      <c r="Q233" s="603"/>
    </row>
    <row r="234" spans="1:18" x14ac:dyDescent="0.3">
      <c r="A234" s="603"/>
      <c r="B234" s="603"/>
      <c r="C234" s="603"/>
      <c r="D234" s="603"/>
      <c r="E234" s="603"/>
      <c r="F234" s="603"/>
      <c r="G234" s="603"/>
      <c r="H234" s="603"/>
      <c r="I234" s="603"/>
      <c r="J234" s="603"/>
      <c r="K234" s="603"/>
      <c r="L234" s="603"/>
      <c r="M234" s="603"/>
      <c r="N234" s="603"/>
      <c r="O234" s="603"/>
      <c r="P234" s="603"/>
      <c r="Q234" s="573"/>
    </row>
    <row r="235" spans="1:18" x14ac:dyDescent="0.3">
      <c r="A235" s="573"/>
      <c r="B235" s="573"/>
      <c r="C235" s="573"/>
      <c r="D235" s="573"/>
      <c r="E235" s="573"/>
      <c r="F235" s="573"/>
      <c r="G235" s="573"/>
      <c r="H235" s="573"/>
      <c r="I235" s="573"/>
      <c r="J235" s="573"/>
      <c r="K235" s="573"/>
      <c r="L235" s="573"/>
      <c r="M235" s="573"/>
      <c r="N235" s="573"/>
      <c r="O235" s="573"/>
      <c r="P235" s="573"/>
      <c r="Q235" s="573"/>
    </row>
    <row r="236" spans="1:18" x14ac:dyDescent="0.3">
      <c r="A236" s="573"/>
      <c r="B236" s="573"/>
      <c r="C236" s="573"/>
      <c r="D236" s="573"/>
      <c r="E236" s="573"/>
      <c r="F236" s="573"/>
      <c r="G236" s="573"/>
      <c r="H236" s="573"/>
      <c r="I236" s="573"/>
      <c r="J236" s="573"/>
      <c r="K236" s="573"/>
      <c r="L236" s="573"/>
      <c r="M236" s="573"/>
      <c r="N236" s="573"/>
      <c r="O236" s="573"/>
      <c r="P236" s="573"/>
      <c r="Q236" s="573"/>
    </row>
    <row r="237" spans="1:18" x14ac:dyDescent="0.3">
      <c r="A237" s="574"/>
      <c r="B237" s="573"/>
      <c r="C237" s="573"/>
      <c r="D237" s="573"/>
      <c r="E237" s="573"/>
      <c r="F237" s="573"/>
      <c r="G237" s="573"/>
      <c r="H237" s="573"/>
      <c r="I237" s="573"/>
      <c r="J237" s="573"/>
      <c r="K237" s="573"/>
      <c r="L237" s="573"/>
      <c r="M237" s="573"/>
      <c r="N237" s="573"/>
      <c r="O237" s="573"/>
      <c r="P237" s="573"/>
      <c r="Q237" s="573"/>
    </row>
    <row r="238" spans="1:18" x14ac:dyDescent="0.3">
      <c r="A238" s="604"/>
      <c r="B238" s="604"/>
      <c r="C238" s="575"/>
      <c r="D238" s="605"/>
      <c r="E238" s="605"/>
      <c r="F238" s="604"/>
      <c r="G238" s="604"/>
      <c r="H238" s="604"/>
      <c r="I238" s="604"/>
      <c r="J238" s="604"/>
      <c r="K238" s="604"/>
      <c r="L238" s="604"/>
      <c r="M238" s="604"/>
      <c r="N238" s="604"/>
      <c r="O238" s="604"/>
      <c r="P238" s="604"/>
      <c r="Q238" s="604"/>
    </row>
    <row r="239" spans="1:18" x14ac:dyDescent="0.3">
      <c r="A239" s="604"/>
      <c r="B239" s="604"/>
      <c r="C239" s="575"/>
      <c r="D239" s="605"/>
      <c r="E239" s="605"/>
      <c r="F239" s="575"/>
      <c r="G239" s="575"/>
      <c r="H239" s="575"/>
      <c r="I239" s="575"/>
      <c r="J239" s="575"/>
      <c r="K239" s="575"/>
      <c r="L239" s="575"/>
      <c r="M239" s="575"/>
      <c r="N239" s="575"/>
      <c r="O239" s="575"/>
      <c r="P239" s="575"/>
      <c r="Q239" s="575"/>
    </row>
    <row r="240" spans="1:18" x14ac:dyDescent="0.3">
      <c r="A240" s="511"/>
      <c r="B240" s="580"/>
      <c r="C240" s="581"/>
      <c r="D240" s="578"/>
      <c r="E240" s="579"/>
      <c r="F240" s="511"/>
      <c r="G240" s="511"/>
      <c r="H240" s="511"/>
      <c r="I240" s="511"/>
      <c r="J240" s="511"/>
      <c r="K240" s="511"/>
      <c r="L240" s="511"/>
      <c r="M240" s="511"/>
      <c r="N240" s="511"/>
      <c r="O240" s="511"/>
      <c r="P240" s="511"/>
      <c r="Q240" s="511"/>
    </row>
    <row r="241" spans="1:17" x14ac:dyDescent="0.3">
      <c r="A241" s="511"/>
      <c r="B241" s="580"/>
      <c r="C241" s="581"/>
      <c r="D241" s="578"/>
      <c r="E241" s="582"/>
      <c r="F241" s="511"/>
      <c r="G241" s="511"/>
      <c r="H241" s="511"/>
      <c r="I241" s="511"/>
      <c r="J241" s="511"/>
      <c r="K241" s="511"/>
      <c r="L241" s="511"/>
      <c r="M241" s="511"/>
      <c r="N241" s="511"/>
      <c r="O241" s="511"/>
      <c r="P241" s="511"/>
      <c r="Q241" s="511"/>
    </row>
    <row r="242" spans="1:17" x14ac:dyDescent="0.3">
      <c r="A242" s="511"/>
      <c r="B242" s="580"/>
      <c r="C242" s="581"/>
      <c r="D242" s="578"/>
      <c r="E242" s="582"/>
      <c r="F242" s="511"/>
      <c r="G242" s="511"/>
      <c r="H242" s="511"/>
      <c r="I242" s="511"/>
      <c r="J242" s="511"/>
      <c r="K242" s="511"/>
      <c r="L242" s="511"/>
      <c r="M242" s="511"/>
      <c r="N242" s="511"/>
      <c r="O242" s="511"/>
      <c r="P242" s="511"/>
      <c r="Q242" s="511"/>
    </row>
    <row r="243" spans="1:17" x14ac:dyDescent="0.3">
      <c r="A243" s="511"/>
      <c r="B243" s="580"/>
      <c r="C243" s="581"/>
      <c r="D243" s="578"/>
      <c r="E243" s="582"/>
      <c r="F243" s="511"/>
      <c r="G243" s="511"/>
      <c r="H243" s="511"/>
      <c r="I243" s="511"/>
      <c r="J243" s="511"/>
      <c r="K243" s="511"/>
      <c r="L243" s="511"/>
      <c r="M243" s="511"/>
      <c r="N243" s="511"/>
      <c r="O243" s="511"/>
      <c r="P243" s="511"/>
      <c r="Q243" s="511"/>
    </row>
    <row r="244" spans="1:17" x14ac:dyDescent="0.3">
      <c r="A244" s="511"/>
      <c r="B244" s="580"/>
      <c r="C244" s="581"/>
      <c r="D244" s="578"/>
      <c r="E244" s="582"/>
      <c r="F244" s="511"/>
      <c r="G244" s="511"/>
      <c r="H244" s="511"/>
      <c r="I244" s="511"/>
      <c r="J244" s="511"/>
      <c r="K244" s="511"/>
      <c r="L244" s="511"/>
      <c r="M244" s="511"/>
      <c r="N244" s="511"/>
      <c r="O244" s="511"/>
      <c r="P244" s="511"/>
      <c r="Q244" s="511"/>
    </row>
    <row r="245" spans="1:17" x14ac:dyDescent="0.3">
      <c r="A245" s="511"/>
      <c r="B245" s="580"/>
      <c r="C245" s="581"/>
      <c r="D245" s="578"/>
      <c r="E245" s="582"/>
      <c r="F245" s="511"/>
      <c r="G245" s="511"/>
      <c r="H245" s="511"/>
      <c r="I245" s="511"/>
      <c r="J245" s="511"/>
      <c r="K245" s="511"/>
      <c r="L245" s="511"/>
      <c r="M245" s="511"/>
      <c r="N245" s="511"/>
      <c r="O245" s="511"/>
      <c r="P245" s="511"/>
      <c r="Q245" s="511"/>
    </row>
    <row r="246" spans="1:17" x14ac:dyDescent="0.3">
      <c r="A246" s="511"/>
      <c r="B246" s="580"/>
      <c r="C246" s="581"/>
      <c r="D246" s="578"/>
      <c r="E246" s="582"/>
      <c r="F246" s="511"/>
      <c r="G246" s="511"/>
      <c r="H246" s="511"/>
      <c r="I246" s="511"/>
      <c r="J246" s="511"/>
      <c r="K246" s="511"/>
      <c r="L246" s="511"/>
      <c r="M246" s="511"/>
      <c r="N246" s="511"/>
      <c r="O246" s="511"/>
      <c r="P246" s="511"/>
      <c r="Q246" s="511"/>
    </row>
    <row r="247" spans="1:17" x14ac:dyDescent="0.3">
      <c r="A247" s="511"/>
      <c r="B247" s="580"/>
      <c r="C247" s="581"/>
      <c r="D247" s="578"/>
      <c r="E247" s="582"/>
      <c r="F247" s="511"/>
      <c r="G247" s="511"/>
      <c r="H247" s="511"/>
      <c r="I247" s="511"/>
      <c r="J247" s="511"/>
      <c r="K247" s="511"/>
      <c r="L247" s="511"/>
      <c r="M247" s="511"/>
      <c r="N247" s="511"/>
      <c r="O247" s="511"/>
      <c r="P247" s="511"/>
      <c r="Q247" s="511"/>
    </row>
    <row r="248" spans="1:17" x14ac:dyDescent="0.3">
      <c r="A248" s="511"/>
      <c r="B248" s="580"/>
      <c r="C248" s="581"/>
      <c r="D248" s="578"/>
      <c r="E248" s="582"/>
      <c r="F248" s="511"/>
      <c r="G248" s="511"/>
      <c r="H248" s="511"/>
      <c r="I248" s="511"/>
      <c r="J248" s="511"/>
      <c r="K248" s="511"/>
      <c r="L248" s="511"/>
      <c r="M248" s="511"/>
      <c r="N248" s="511"/>
      <c r="O248" s="511"/>
      <c r="P248" s="511"/>
      <c r="Q248" s="511"/>
    </row>
    <row r="249" spans="1:17" x14ac:dyDescent="0.3">
      <c r="A249" s="511"/>
      <c r="B249" s="580"/>
      <c r="C249" s="581"/>
      <c r="D249" s="578"/>
      <c r="E249" s="582"/>
      <c r="F249" s="511"/>
      <c r="G249" s="511"/>
      <c r="H249" s="511"/>
      <c r="I249" s="511"/>
      <c r="J249" s="511"/>
      <c r="K249" s="511"/>
      <c r="L249" s="511"/>
      <c r="M249" s="511"/>
      <c r="N249" s="511"/>
      <c r="O249" s="511"/>
      <c r="P249" s="511"/>
      <c r="Q249" s="511"/>
    </row>
    <row r="250" spans="1:17" x14ac:dyDescent="0.3">
      <c r="A250" s="511"/>
      <c r="B250" s="580"/>
      <c r="C250" s="583"/>
      <c r="D250" s="578"/>
      <c r="E250" s="582"/>
      <c r="F250" s="511"/>
      <c r="G250" s="511"/>
      <c r="H250" s="511"/>
      <c r="I250" s="511"/>
      <c r="J250" s="511"/>
      <c r="K250" s="511"/>
      <c r="L250" s="511"/>
      <c r="M250" s="511"/>
      <c r="N250" s="511"/>
      <c r="O250" s="511"/>
      <c r="P250" s="511"/>
      <c r="Q250" s="511"/>
    </row>
    <row r="251" spans="1:17" x14ac:dyDescent="0.3">
      <c r="A251" s="511"/>
      <c r="B251" s="580"/>
      <c r="C251" s="581"/>
      <c r="D251" s="578"/>
      <c r="E251" s="582"/>
      <c r="F251" s="511"/>
      <c r="G251" s="511"/>
      <c r="H251" s="511"/>
      <c r="I251" s="511"/>
      <c r="J251" s="511"/>
      <c r="K251" s="511"/>
      <c r="L251" s="511"/>
      <c r="M251" s="511"/>
      <c r="N251" s="511"/>
      <c r="O251" s="511"/>
      <c r="P251" s="511"/>
      <c r="Q251" s="511"/>
    </row>
    <row r="252" spans="1:17" x14ac:dyDescent="0.3">
      <c r="A252" s="511"/>
      <c r="B252" s="580"/>
      <c r="C252" s="581"/>
      <c r="D252" s="578"/>
      <c r="E252" s="582"/>
      <c r="F252" s="511"/>
      <c r="G252" s="511"/>
      <c r="H252" s="511"/>
      <c r="I252" s="511"/>
      <c r="J252" s="511"/>
      <c r="K252" s="511"/>
      <c r="L252" s="511"/>
      <c r="M252" s="511"/>
      <c r="N252" s="511"/>
      <c r="O252" s="511"/>
      <c r="P252" s="511"/>
      <c r="Q252" s="511"/>
    </row>
    <row r="253" spans="1:17" x14ac:dyDescent="0.3">
      <c r="A253" s="511"/>
      <c r="B253" s="584"/>
      <c r="C253" s="585"/>
      <c r="D253" s="586"/>
      <c r="E253" s="582"/>
      <c r="F253" s="511"/>
      <c r="G253" s="511"/>
      <c r="H253" s="511"/>
      <c r="I253" s="511"/>
      <c r="J253" s="511"/>
      <c r="K253" s="511"/>
      <c r="L253" s="511"/>
      <c r="M253" s="511"/>
      <c r="N253" s="511"/>
      <c r="O253" s="511"/>
      <c r="P253" s="511"/>
      <c r="Q253" s="511"/>
    </row>
    <row r="254" spans="1:17" x14ac:dyDescent="0.3">
      <c r="A254" s="511"/>
      <c r="B254" s="580"/>
      <c r="C254" s="581"/>
      <c r="D254" s="578"/>
      <c r="E254" s="582"/>
      <c r="F254" s="511"/>
      <c r="G254" s="511"/>
      <c r="H254" s="511"/>
      <c r="I254" s="511"/>
      <c r="J254" s="511"/>
      <c r="K254" s="511"/>
      <c r="L254" s="511"/>
      <c r="M254" s="511"/>
      <c r="N254" s="511"/>
      <c r="O254" s="511"/>
      <c r="P254" s="511"/>
      <c r="Q254" s="511"/>
    </row>
    <row r="255" spans="1:17" x14ac:dyDescent="0.3">
      <c r="A255" s="573"/>
      <c r="B255" s="573"/>
      <c r="C255" s="573"/>
      <c r="D255" s="573"/>
      <c r="E255" s="573"/>
      <c r="F255" s="573"/>
      <c r="G255" s="573"/>
      <c r="H255" s="573"/>
      <c r="I255" s="573"/>
      <c r="J255" s="573"/>
      <c r="K255" s="573"/>
      <c r="L255" s="511"/>
      <c r="M255" s="511"/>
      <c r="N255" s="511"/>
      <c r="O255" s="511"/>
      <c r="P255" s="511"/>
      <c r="Q255" s="511"/>
    </row>
    <row r="256" spans="1:17" x14ac:dyDescent="0.3">
      <c r="A256" s="573"/>
      <c r="B256" s="573"/>
      <c r="C256" s="573"/>
      <c r="D256" s="573"/>
      <c r="E256" s="573"/>
      <c r="F256" s="573"/>
      <c r="G256" s="573"/>
      <c r="H256" s="573"/>
      <c r="I256" s="573"/>
      <c r="J256" s="573"/>
      <c r="K256" s="573"/>
      <c r="L256" s="511"/>
      <c r="M256" s="511"/>
      <c r="N256" s="511"/>
      <c r="O256" s="511"/>
      <c r="P256" s="511"/>
      <c r="Q256" s="511"/>
    </row>
    <row r="257" spans="1:17" x14ac:dyDescent="0.3">
      <c r="A257" s="573"/>
      <c r="B257" s="573"/>
      <c r="C257" s="573"/>
      <c r="D257" s="573"/>
      <c r="E257" s="573"/>
      <c r="F257" s="573"/>
      <c r="G257" s="573"/>
      <c r="H257" s="573"/>
      <c r="I257" s="573"/>
      <c r="J257" s="573"/>
      <c r="K257" s="573"/>
      <c r="L257" s="511"/>
      <c r="M257" s="511"/>
      <c r="N257" s="511"/>
      <c r="O257" s="511"/>
      <c r="P257" s="511"/>
      <c r="Q257" s="511"/>
    </row>
    <row r="258" spans="1:17" x14ac:dyDescent="0.3">
      <c r="A258" s="573"/>
      <c r="B258" s="573"/>
      <c r="C258" s="573"/>
      <c r="D258" s="573"/>
      <c r="E258" s="573"/>
      <c r="F258" s="573"/>
      <c r="G258" s="573"/>
      <c r="H258" s="573"/>
      <c r="I258" s="573"/>
      <c r="J258" s="573"/>
      <c r="K258" s="573"/>
      <c r="L258" s="511"/>
      <c r="M258" s="511"/>
      <c r="N258" s="511"/>
      <c r="O258" s="511"/>
      <c r="P258" s="511"/>
      <c r="Q258" s="511"/>
    </row>
    <row r="259" spans="1:17" x14ac:dyDescent="0.3">
      <c r="A259" s="573"/>
      <c r="B259" s="587"/>
      <c r="C259" s="573"/>
      <c r="D259" s="573"/>
      <c r="E259" s="573"/>
      <c r="F259" s="573"/>
      <c r="G259" s="573"/>
      <c r="H259" s="573"/>
      <c r="I259" s="587"/>
      <c r="J259" s="573"/>
      <c r="K259" s="573"/>
      <c r="L259" s="511"/>
      <c r="M259" s="511"/>
      <c r="N259" s="511"/>
      <c r="O259" s="511"/>
      <c r="P259" s="511"/>
      <c r="Q259" s="511"/>
    </row>
    <row r="260" spans="1:17" x14ac:dyDescent="0.3">
      <c r="A260" s="573"/>
      <c r="B260" s="588"/>
      <c r="C260" s="573"/>
      <c r="D260" s="573"/>
      <c r="E260" s="573"/>
      <c r="F260" s="573"/>
      <c r="G260" s="573"/>
      <c r="H260" s="601"/>
      <c r="I260" s="601"/>
      <c r="J260" s="601"/>
      <c r="K260" s="601"/>
      <c r="L260" s="511"/>
      <c r="M260" s="511"/>
      <c r="N260" s="511"/>
      <c r="O260" s="511"/>
      <c r="P260" s="511"/>
      <c r="Q260" s="511"/>
    </row>
  </sheetData>
  <sheetProtection password="C1B6" sheet="1" objects="1" scenarios="1"/>
  <mergeCells count="40">
    <mergeCell ref="H260:K260"/>
    <mergeCell ref="H230:K230"/>
    <mergeCell ref="A233:Q233"/>
    <mergeCell ref="A234:P234"/>
    <mergeCell ref="A238:A239"/>
    <mergeCell ref="B238:B239"/>
    <mergeCell ref="D238:D239"/>
    <mergeCell ref="E238:E239"/>
    <mergeCell ref="F238:Q238"/>
    <mergeCell ref="H202:K202"/>
    <mergeCell ref="A204:Q204"/>
    <mergeCell ref="A205:P205"/>
    <mergeCell ref="A209:A210"/>
    <mergeCell ref="B209:B210"/>
    <mergeCell ref="D209:D210"/>
    <mergeCell ref="E209:E210"/>
    <mergeCell ref="F209:Q209"/>
    <mergeCell ref="A146:Q146"/>
    <mergeCell ref="A147:P147"/>
    <mergeCell ref="A151:A152"/>
    <mergeCell ref="B151:B152"/>
    <mergeCell ref="D151:D152"/>
    <mergeCell ref="E151:E152"/>
    <mergeCell ref="F151:Q151"/>
    <mergeCell ref="H116:K116"/>
    <mergeCell ref="A122:L122"/>
    <mergeCell ref="A125:A126"/>
    <mergeCell ref="B125:B126"/>
    <mergeCell ref="C125:C126"/>
    <mergeCell ref="D125:G125"/>
    <mergeCell ref="H125:H126"/>
    <mergeCell ref="I125:K125"/>
    <mergeCell ref="L125:L126"/>
    <mergeCell ref="A1:Q1"/>
    <mergeCell ref="A2:P2"/>
    <mergeCell ref="A6:A7"/>
    <mergeCell ref="B6:B7"/>
    <mergeCell ref="D6:D7"/>
    <mergeCell ref="E6:E7"/>
    <mergeCell ref="F6:Q6"/>
  </mergeCells>
  <pageMargins left="0.45" right="1.25" top="0.75" bottom="0.75" header="0.3" footer="0.3"/>
  <pageSetup paperSize="5"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89"/>
  <sheetViews>
    <sheetView showGridLines="0" zoomScaleNormal="100" zoomScaleSheetLayoutView="70" workbookViewId="0">
      <selection activeCell="C14" sqref="C14"/>
    </sheetView>
  </sheetViews>
  <sheetFormatPr defaultColWidth="8.28515625" defaultRowHeight="15" x14ac:dyDescent="0.25"/>
  <cols>
    <col min="1" max="1" width="10" style="3" customWidth="1"/>
    <col min="2" max="2" width="42.42578125" style="2" customWidth="1"/>
    <col min="3" max="3" width="13.42578125" style="3" customWidth="1"/>
    <col min="4" max="4" width="12" style="4" customWidth="1"/>
    <col min="5" max="5" width="13.42578125" style="5" customWidth="1"/>
    <col min="6" max="6" width="8.42578125" style="3" customWidth="1"/>
    <col min="7" max="7" width="8" style="3" customWidth="1"/>
    <col min="8" max="8" width="8.28515625" style="3" customWidth="1"/>
    <col min="9" max="11" width="8.5703125" style="3" customWidth="1"/>
    <col min="12" max="12" width="8" style="3" customWidth="1"/>
    <col min="13" max="13" width="7.42578125" style="3" customWidth="1"/>
    <col min="14" max="14" width="8.5703125" style="3" customWidth="1"/>
    <col min="15" max="15" width="8.28515625" style="3" customWidth="1"/>
    <col min="16" max="16" width="8.42578125" style="3" customWidth="1"/>
    <col min="17" max="17" width="9" style="3" customWidth="1"/>
    <col min="18" max="18" width="13.42578125" style="3" hidden="1" customWidth="1"/>
    <col min="19" max="20" width="0" style="3" hidden="1" customWidth="1"/>
    <col min="21" max="22" width="0" style="6" hidden="1" customWidth="1"/>
    <col min="23" max="24" width="0" style="3" hidden="1" customWidth="1"/>
    <col min="25" max="16384" width="8.28515625" style="3"/>
  </cols>
  <sheetData>
    <row r="1" spans="1:24" ht="6" customHeight="1" x14ac:dyDescent="0.25">
      <c r="A1" s="1"/>
    </row>
    <row r="2" spans="1:24" ht="15.75" customHeight="1" x14ac:dyDescent="0.25">
      <c r="A2" s="606" t="s">
        <v>52</v>
      </c>
      <c r="B2" s="606"/>
      <c r="C2" s="606"/>
      <c r="D2" s="606"/>
      <c r="E2" s="606"/>
      <c r="F2" s="606"/>
      <c r="G2" s="606"/>
      <c r="H2" s="606"/>
      <c r="I2" s="606"/>
      <c r="J2" s="606"/>
      <c r="K2" s="606"/>
      <c r="L2" s="606"/>
      <c r="M2" s="606"/>
      <c r="N2" s="606"/>
      <c r="O2" s="606"/>
      <c r="P2" s="606"/>
      <c r="Q2" s="606"/>
    </row>
    <row r="3" spans="1:24" ht="6.75" customHeight="1" x14ac:dyDescent="0.25">
      <c r="A3" s="7"/>
    </row>
    <row r="4" spans="1:24" ht="30" customHeight="1" x14ac:dyDescent="0.25">
      <c r="A4" s="7"/>
      <c r="C4" s="607" t="s">
        <v>1</v>
      </c>
      <c r="D4" s="607"/>
      <c r="E4" s="607"/>
      <c r="F4" s="607"/>
      <c r="G4" s="607"/>
      <c r="H4" s="607"/>
      <c r="I4" s="607"/>
      <c r="J4" s="607"/>
    </row>
    <row r="5" spans="1:24" ht="24" customHeight="1" x14ac:dyDescent="0.25">
      <c r="A5" s="7" t="s">
        <v>725</v>
      </c>
      <c r="D5" s="3"/>
      <c r="E5" s="3"/>
    </row>
    <row r="6" spans="1:24" ht="1.5" hidden="1" customHeight="1" x14ac:dyDescent="0.25">
      <c r="A6" s="7"/>
    </row>
    <row r="7" spans="1:24" ht="17.25" customHeight="1" x14ac:dyDescent="0.25">
      <c r="A7" s="9" t="s">
        <v>3</v>
      </c>
    </row>
    <row r="8" spans="1:24" ht="22.5" customHeight="1" thickBot="1" x14ac:dyDescent="0.3">
      <c r="A8" s="7" t="s">
        <v>4</v>
      </c>
    </row>
    <row r="9" spans="1:24" s="11" customFormat="1" ht="19.5" customHeight="1" x14ac:dyDescent="0.2">
      <c r="A9" s="608" t="s">
        <v>5</v>
      </c>
      <c r="B9" s="610" t="s">
        <v>6</v>
      </c>
      <c r="C9" s="10" t="s">
        <v>7</v>
      </c>
      <c r="D9" s="612" t="s">
        <v>8</v>
      </c>
      <c r="E9" s="610" t="s">
        <v>9</v>
      </c>
      <c r="F9" s="610" t="s">
        <v>10</v>
      </c>
      <c r="G9" s="610"/>
      <c r="H9" s="610"/>
      <c r="I9" s="610"/>
      <c r="J9" s="610"/>
      <c r="K9" s="610"/>
      <c r="L9" s="610"/>
      <c r="M9" s="610"/>
      <c r="N9" s="610"/>
      <c r="O9" s="610"/>
      <c r="P9" s="610"/>
      <c r="Q9" s="614"/>
      <c r="U9" s="12" t="s">
        <v>11</v>
      </c>
      <c r="V9" s="12" t="s">
        <v>12</v>
      </c>
    </row>
    <row r="10" spans="1:24" s="11" customFormat="1" ht="18" customHeight="1" thickBot="1" x14ac:dyDescent="0.25">
      <c r="A10" s="609"/>
      <c r="B10" s="611"/>
      <c r="C10" s="13" t="s">
        <v>13</v>
      </c>
      <c r="D10" s="613"/>
      <c r="E10" s="611"/>
      <c r="F10" s="13" t="s">
        <v>14</v>
      </c>
      <c r="G10" s="13" t="s">
        <v>15</v>
      </c>
      <c r="H10" s="13" t="s">
        <v>16</v>
      </c>
      <c r="I10" s="13" t="s">
        <v>17</v>
      </c>
      <c r="J10" s="13" t="s">
        <v>18</v>
      </c>
      <c r="K10" s="13" t="s">
        <v>19</v>
      </c>
      <c r="L10" s="13" t="s">
        <v>20</v>
      </c>
      <c r="M10" s="13" t="s">
        <v>21</v>
      </c>
      <c r="N10" s="13" t="s">
        <v>22</v>
      </c>
      <c r="O10" s="13" t="s">
        <v>23</v>
      </c>
      <c r="P10" s="13" t="s">
        <v>24</v>
      </c>
      <c r="Q10" s="14" t="s">
        <v>25</v>
      </c>
      <c r="U10" s="12"/>
      <c r="V10" s="12"/>
    </row>
    <row r="11" spans="1:24" ht="20.100000000000001" customHeight="1" x14ac:dyDescent="0.25">
      <c r="A11" s="15"/>
      <c r="B11" s="16" t="s">
        <v>726</v>
      </c>
      <c r="C11" s="55">
        <v>3</v>
      </c>
      <c r="D11" s="18">
        <v>36000</v>
      </c>
      <c r="E11" s="19" t="s">
        <v>358</v>
      </c>
      <c r="F11" s="20">
        <v>3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5"/>
      <c r="R11" s="22"/>
      <c r="S11" s="3">
        <f t="shared" ref="S11:S28" si="0">SUM(F11:Q11)</f>
        <v>3</v>
      </c>
      <c r="T11" s="3">
        <f>S11-C11</f>
        <v>0</v>
      </c>
      <c r="U11" s="23">
        <f t="shared" ref="U11:U28" si="1">SUM(F11:K11)</f>
        <v>3</v>
      </c>
      <c r="V11" s="6">
        <f t="shared" ref="V11:V28" si="2">SUM(L11:Q11)</f>
        <v>0</v>
      </c>
      <c r="W11" s="24">
        <f t="shared" ref="W11:W28" si="3">V11+U11</f>
        <v>3</v>
      </c>
      <c r="X11" s="3">
        <f>W11-C11</f>
        <v>0</v>
      </c>
    </row>
    <row r="12" spans="1:24" ht="39.75" customHeight="1" x14ac:dyDescent="0.25">
      <c r="A12" s="15"/>
      <c r="B12" s="16" t="s">
        <v>727</v>
      </c>
      <c r="C12" s="55">
        <v>1</v>
      </c>
      <c r="D12" s="18">
        <v>15000</v>
      </c>
      <c r="E12" s="19" t="s">
        <v>358</v>
      </c>
      <c r="F12" s="20">
        <v>1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1"/>
      <c r="R12" s="22"/>
      <c r="S12" s="3">
        <f t="shared" si="0"/>
        <v>1</v>
      </c>
      <c r="T12" s="3">
        <f t="shared" ref="T12:T28" si="4">S12-C12</f>
        <v>0</v>
      </c>
      <c r="U12" s="23">
        <f t="shared" si="1"/>
        <v>1</v>
      </c>
      <c r="V12" s="6">
        <f t="shared" si="2"/>
        <v>0</v>
      </c>
      <c r="W12" s="24">
        <f t="shared" si="3"/>
        <v>1</v>
      </c>
      <c r="X12" s="3">
        <f t="shared" ref="X12:X28" si="5">W12-C12</f>
        <v>0</v>
      </c>
    </row>
    <row r="13" spans="1:24" ht="20.100000000000001" customHeight="1" x14ac:dyDescent="0.25">
      <c r="A13" s="15"/>
      <c r="B13" s="16" t="s">
        <v>728</v>
      </c>
      <c r="C13" s="55">
        <v>6</v>
      </c>
      <c r="D13" s="18">
        <v>9000</v>
      </c>
      <c r="E13" s="19" t="s">
        <v>358</v>
      </c>
      <c r="F13" s="20">
        <v>6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1"/>
      <c r="R13" s="22"/>
      <c r="S13" s="3">
        <f t="shared" si="0"/>
        <v>6</v>
      </c>
      <c r="T13" s="3">
        <f t="shared" si="4"/>
        <v>0</v>
      </c>
      <c r="U13" s="23">
        <f t="shared" si="1"/>
        <v>6</v>
      </c>
      <c r="V13" s="6">
        <f t="shared" si="2"/>
        <v>0</v>
      </c>
      <c r="W13" s="24">
        <f t="shared" si="3"/>
        <v>6</v>
      </c>
      <c r="X13" s="3">
        <f t="shared" si="5"/>
        <v>0</v>
      </c>
    </row>
    <row r="14" spans="1:24" ht="20.100000000000001" customHeight="1" x14ac:dyDescent="0.25">
      <c r="A14" s="15"/>
      <c r="B14" s="16" t="s">
        <v>729</v>
      </c>
      <c r="C14" s="55">
        <v>1</v>
      </c>
      <c r="D14" s="18">
        <v>2000</v>
      </c>
      <c r="E14" s="19" t="s">
        <v>358</v>
      </c>
      <c r="F14" s="20">
        <v>1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1"/>
      <c r="R14" s="22"/>
      <c r="U14" s="23"/>
      <c r="W14" s="24"/>
    </row>
    <row r="15" spans="1:24" ht="30.75" customHeight="1" x14ac:dyDescent="0.25">
      <c r="A15" s="54"/>
      <c r="B15" s="16" t="s">
        <v>730</v>
      </c>
      <c r="C15" s="55">
        <v>2</v>
      </c>
      <c r="D15" s="18">
        <v>3400</v>
      </c>
      <c r="E15" s="19" t="s">
        <v>358</v>
      </c>
      <c r="F15" s="20">
        <v>2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1"/>
      <c r="R15" s="22"/>
      <c r="S15" s="3">
        <f t="shared" si="0"/>
        <v>2</v>
      </c>
      <c r="T15" s="3">
        <f t="shared" si="4"/>
        <v>0</v>
      </c>
      <c r="U15" s="23">
        <f t="shared" si="1"/>
        <v>2</v>
      </c>
      <c r="V15" s="6">
        <f t="shared" si="2"/>
        <v>0</v>
      </c>
      <c r="W15" s="24">
        <f t="shared" si="3"/>
        <v>2</v>
      </c>
      <c r="X15" s="3">
        <f t="shared" si="5"/>
        <v>0</v>
      </c>
    </row>
    <row r="16" spans="1:24" ht="20.100000000000001" customHeight="1" x14ac:dyDescent="0.25">
      <c r="A16" s="54"/>
      <c r="B16" s="16" t="s">
        <v>731</v>
      </c>
      <c r="C16" s="55">
        <v>3</v>
      </c>
      <c r="D16" s="18">
        <v>18000</v>
      </c>
      <c r="E16" s="19" t="s">
        <v>358</v>
      </c>
      <c r="F16" s="20">
        <v>3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1"/>
      <c r="R16" s="22"/>
      <c r="S16" s="3">
        <f t="shared" si="0"/>
        <v>3</v>
      </c>
      <c r="T16" s="3">
        <f t="shared" si="4"/>
        <v>0</v>
      </c>
      <c r="U16" s="6">
        <f t="shared" si="1"/>
        <v>3</v>
      </c>
      <c r="V16" s="6">
        <f t="shared" si="2"/>
        <v>0</v>
      </c>
      <c r="W16" s="24">
        <f t="shared" si="3"/>
        <v>3</v>
      </c>
      <c r="X16" s="3">
        <f t="shared" si="5"/>
        <v>0</v>
      </c>
    </row>
    <row r="17" spans="1:24" ht="20.100000000000001" customHeight="1" x14ac:dyDescent="0.25">
      <c r="A17" s="54"/>
      <c r="B17" s="16" t="s">
        <v>732</v>
      </c>
      <c r="C17" s="55">
        <v>10</v>
      </c>
      <c r="D17" s="18">
        <v>5300</v>
      </c>
      <c r="E17" s="19" t="s">
        <v>358</v>
      </c>
      <c r="F17" s="20">
        <v>10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1"/>
      <c r="R17" s="22"/>
      <c r="S17" s="3">
        <f t="shared" si="0"/>
        <v>10</v>
      </c>
      <c r="T17" s="3">
        <f t="shared" si="4"/>
        <v>0</v>
      </c>
      <c r="U17" s="23">
        <f t="shared" si="1"/>
        <v>10</v>
      </c>
      <c r="V17" s="6">
        <f t="shared" si="2"/>
        <v>0</v>
      </c>
      <c r="W17" s="24">
        <f t="shared" si="3"/>
        <v>10</v>
      </c>
      <c r="X17" s="3">
        <f t="shared" si="5"/>
        <v>0</v>
      </c>
    </row>
    <row r="18" spans="1:24" ht="20.100000000000001" customHeight="1" x14ac:dyDescent="0.25">
      <c r="A18" s="54"/>
      <c r="B18" s="16"/>
      <c r="C18" s="55"/>
      <c r="D18" s="18"/>
      <c r="E18" s="19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1"/>
      <c r="R18" s="22"/>
      <c r="S18" s="3">
        <f t="shared" si="0"/>
        <v>0</v>
      </c>
      <c r="T18" s="3">
        <f t="shared" si="4"/>
        <v>0</v>
      </c>
      <c r="U18" s="23">
        <f t="shared" si="1"/>
        <v>0</v>
      </c>
      <c r="V18" s="6">
        <f t="shared" si="2"/>
        <v>0</v>
      </c>
      <c r="W18" s="24">
        <f t="shared" si="3"/>
        <v>0</v>
      </c>
      <c r="X18" s="3">
        <f t="shared" si="5"/>
        <v>0</v>
      </c>
    </row>
    <row r="19" spans="1:24" ht="20.100000000000001" customHeight="1" x14ac:dyDescent="0.25">
      <c r="A19" s="54"/>
      <c r="B19" s="16"/>
      <c r="C19" s="55"/>
      <c r="D19" s="18"/>
      <c r="E19" s="19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1"/>
      <c r="R19" s="22"/>
      <c r="S19" s="3">
        <f t="shared" si="0"/>
        <v>0</v>
      </c>
      <c r="T19" s="3">
        <f t="shared" si="4"/>
        <v>0</v>
      </c>
      <c r="U19" s="6">
        <f t="shared" si="1"/>
        <v>0</v>
      </c>
      <c r="V19" s="6">
        <f t="shared" si="2"/>
        <v>0</v>
      </c>
      <c r="W19" s="24">
        <f t="shared" si="3"/>
        <v>0</v>
      </c>
      <c r="X19" s="3">
        <f t="shared" si="5"/>
        <v>0</v>
      </c>
    </row>
    <row r="20" spans="1:24" ht="20.100000000000001" customHeight="1" x14ac:dyDescent="0.25">
      <c r="A20" s="54"/>
      <c r="B20" s="16"/>
      <c r="C20" s="55"/>
      <c r="D20" s="18"/>
      <c r="E20" s="19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1"/>
      <c r="R20" s="22"/>
      <c r="S20" s="3">
        <f t="shared" si="0"/>
        <v>0</v>
      </c>
      <c r="T20" s="3">
        <f t="shared" si="4"/>
        <v>0</v>
      </c>
      <c r="U20" s="23">
        <f t="shared" si="1"/>
        <v>0</v>
      </c>
      <c r="V20" s="6">
        <f t="shared" si="2"/>
        <v>0</v>
      </c>
      <c r="W20" s="24">
        <f t="shared" si="3"/>
        <v>0</v>
      </c>
      <c r="X20" s="3">
        <f t="shared" si="5"/>
        <v>0</v>
      </c>
    </row>
    <row r="21" spans="1:24" ht="20.100000000000001" customHeight="1" x14ac:dyDescent="0.25">
      <c r="A21" s="54"/>
      <c r="B21" s="16"/>
      <c r="C21" s="55"/>
      <c r="D21" s="18"/>
      <c r="E21" s="19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1"/>
      <c r="R21" s="22"/>
      <c r="S21" s="3">
        <f t="shared" si="0"/>
        <v>0</v>
      </c>
      <c r="T21" s="3">
        <f t="shared" si="4"/>
        <v>0</v>
      </c>
      <c r="U21" s="23">
        <f t="shared" si="1"/>
        <v>0</v>
      </c>
      <c r="V21" s="6">
        <f t="shared" si="2"/>
        <v>0</v>
      </c>
      <c r="W21" s="24">
        <f t="shared" si="3"/>
        <v>0</v>
      </c>
      <c r="X21" s="3">
        <f t="shared" si="5"/>
        <v>0</v>
      </c>
    </row>
    <row r="22" spans="1:24" ht="20.100000000000001" customHeight="1" x14ac:dyDescent="0.25">
      <c r="A22" s="54"/>
      <c r="B22" s="16"/>
      <c r="C22" s="55"/>
      <c r="D22" s="18"/>
      <c r="E22" s="19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1"/>
      <c r="R22" s="22"/>
      <c r="S22" s="3">
        <f t="shared" si="0"/>
        <v>0</v>
      </c>
      <c r="T22" s="3">
        <f t="shared" si="4"/>
        <v>0</v>
      </c>
      <c r="U22" s="23">
        <f t="shared" si="1"/>
        <v>0</v>
      </c>
      <c r="V22" s="6">
        <f t="shared" si="2"/>
        <v>0</v>
      </c>
      <c r="W22" s="24">
        <f t="shared" si="3"/>
        <v>0</v>
      </c>
      <c r="X22" s="3">
        <f t="shared" si="5"/>
        <v>0</v>
      </c>
    </row>
    <row r="23" spans="1:24" ht="20.100000000000001" customHeight="1" x14ac:dyDescent="0.25">
      <c r="A23" s="54"/>
      <c r="B23" s="16"/>
      <c r="C23" s="55"/>
      <c r="D23" s="18"/>
      <c r="E23" s="19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5"/>
      <c r="R23" s="22"/>
      <c r="S23" s="3">
        <f t="shared" si="0"/>
        <v>0</v>
      </c>
      <c r="T23" s="3">
        <f t="shared" si="4"/>
        <v>0</v>
      </c>
      <c r="U23" s="23">
        <f t="shared" si="1"/>
        <v>0</v>
      </c>
      <c r="V23" s="6">
        <f t="shared" si="2"/>
        <v>0</v>
      </c>
      <c r="W23" s="24">
        <f t="shared" si="3"/>
        <v>0</v>
      </c>
      <c r="X23" s="3">
        <f t="shared" si="5"/>
        <v>0</v>
      </c>
    </row>
    <row r="24" spans="1:24" ht="20.100000000000001" customHeight="1" x14ac:dyDescent="0.25">
      <c r="A24" s="54"/>
      <c r="B24" s="16"/>
      <c r="C24" s="55"/>
      <c r="D24" s="18"/>
      <c r="E24" s="19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1"/>
      <c r="R24" s="22"/>
      <c r="S24" s="3">
        <f t="shared" si="0"/>
        <v>0</v>
      </c>
      <c r="T24" s="3">
        <f t="shared" si="4"/>
        <v>0</v>
      </c>
      <c r="U24" s="6">
        <f t="shared" si="1"/>
        <v>0</v>
      </c>
      <c r="V24" s="6">
        <f t="shared" si="2"/>
        <v>0</v>
      </c>
      <c r="W24" s="24">
        <f t="shared" si="3"/>
        <v>0</v>
      </c>
      <c r="X24" s="3">
        <f t="shared" si="5"/>
        <v>0</v>
      </c>
    </row>
    <row r="25" spans="1:24" ht="20.100000000000001" customHeight="1" x14ac:dyDescent="0.25">
      <c r="A25" s="54"/>
      <c r="B25" s="16"/>
      <c r="C25" s="55"/>
      <c r="D25" s="18"/>
      <c r="E25" s="19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1"/>
      <c r="R25" s="22"/>
      <c r="S25" s="3">
        <f t="shared" si="0"/>
        <v>0</v>
      </c>
      <c r="T25" s="3">
        <f t="shared" si="4"/>
        <v>0</v>
      </c>
      <c r="U25" s="23">
        <f t="shared" si="1"/>
        <v>0</v>
      </c>
      <c r="V25" s="6">
        <f t="shared" si="2"/>
        <v>0</v>
      </c>
      <c r="W25" s="24">
        <f t="shared" si="3"/>
        <v>0</v>
      </c>
      <c r="X25" s="3">
        <f t="shared" si="5"/>
        <v>0</v>
      </c>
    </row>
    <row r="26" spans="1:24" ht="20.100000000000001" customHeight="1" x14ac:dyDescent="0.25">
      <c r="A26" s="54"/>
      <c r="B26" s="16"/>
      <c r="C26" s="55"/>
      <c r="D26" s="18"/>
      <c r="E26" s="19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1"/>
      <c r="R26" s="22"/>
      <c r="S26" s="3">
        <f t="shared" si="0"/>
        <v>0</v>
      </c>
      <c r="T26" s="3">
        <f t="shared" si="4"/>
        <v>0</v>
      </c>
      <c r="U26" s="23">
        <f t="shared" si="1"/>
        <v>0</v>
      </c>
      <c r="V26" s="6">
        <f t="shared" si="2"/>
        <v>0</v>
      </c>
      <c r="W26" s="24">
        <f t="shared" si="3"/>
        <v>0</v>
      </c>
      <c r="X26" s="3">
        <f t="shared" si="5"/>
        <v>0</v>
      </c>
    </row>
    <row r="27" spans="1:24" ht="20.100000000000001" customHeight="1" x14ac:dyDescent="0.25">
      <c r="A27" s="54"/>
      <c r="B27" s="16"/>
      <c r="C27" s="55"/>
      <c r="D27" s="18"/>
      <c r="E27" s="19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1"/>
      <c r="R27" s="22"/>
      <c r="S27" s="3">
        <f t="shared" si="0"/>
        <v>0</v>
      </c>
      <c r="T27" s="3">
        <f t="shared" si="4"/>
        <v>0</v>
      </c>
      <c r="U27" s="6">
        <f t="shared" si="1"/>
        <v>0</v>
      </c>
      <c r="V27" s="6">
        <f t="shared" si="2"/>
        <v>0</v>
      </c>
      <c r="W27" s="24">
        <f t="shared" si="3"/>
        <v>0</v>
      </c>
      <c r="X27" s="3">
        <f t="shared" si="5"/>
        <v>0</v>
      </c>
    </row>
    <row r="28" spans="1:24" ht="20.100000000000001" customHeight="1" x14ac:dyDescent="0.25">
      <c r="A28" s="54"/>
      <c r="B28" s="16"/>
      <c r="C28" s="55"/>
      <c r="D28" s="18"/>
      <c r="E28" s="19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1"/>
      <c r="R28" s="22"/>
      <c r="S28" s="3">
        <f t="shared" si="0"/>
        <v>0</v>
      </c>
      <c r="T28" s="3">
        <f t="shared" si="4"/>
        <v>0</v>
      </c>
      <c r="U28" s="23">
        <f t="shared" si="1"/>
        <v>0</v>
      </c>
      <c r="V28" s="6">
        <f t="shared" si="2"/>
        <v>0</v>
      </c>
      <c r="W28" s="24">
        <f t="shared" si="3"/>
        <v>0</v>
      </c>
      <c r="X28" s="3">
        <f t="shared" si="5"/>
        <v>0</v>
      </c>
    </row>
    <row r="29" spans="1:24" ht="15.75" thickBot="1" x14ac:dyDescent="0.3">
      <c r="A29" s="26"/>
      <c r="B29" s="27"/>
      <c r="D29" s="28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</row>
    <row r="30" spans="1:24" s="34" customFormat="1" ht="15" customHeight="1" thickTop="1" x14ac:dyDescent="0.25">
      <c r="A30" s="30" t="s">
        <v>44</v>
      </c>
      <c r="B30" s="31"/>
      <c r="C30" s="618">
        <f>SUM(D11:D29)</f>
        <v>88700</v>
      </c>
      <c r="D30" s="618"/>
      <c r="E30" s="32"/>
      <c r="F30" s="33"/>
      <c r="U30" s="35"/>
      <c r="V30" s="35"/>
    </row>
    <row r="31" spans="1:24" ht="15" hidden="1" customHeight="1" x14ac:dyDescent="0.25">
      <c r="A31" s="36" t="s">
        <v>45</v>
      </c>
      <c r="B31" s="37"/>
      <c r="C31" s="619">
        <f>PRODUCT(C30,0.1)</f>
        <v>8870</v>
      </c>
      <c r="D31" s="620"/>
      <c r="F31" s="621"/>
      <c r="G31" s="621"/>
      <c r="H31" s="621"/>
      <c r="I31" s="621"/>
      <c r="J31" s="38"/>
      <c r="K31" s="38"/>
      <c r="L31" s="39"/>
    </row>
    <row r="32" spans="1:24" ht="15" hidden="1" customHeight="1" x14ac:dyDescent="0.25">
      <c r="A32" s="40" t="s">
        <v>46</v>
      </c>
      <c r="B32" s="41"/>
      <c r="C32" s="616">
        <f>PRODUCT(C30,0.1)</f>
        <v>8870</v>
      </c>
      <c r="D32" s="617"/>
      <c r="F32" s="42"/>
      <c r="G32" s="42"/>
      <c r="H32" s="615"/>
      <c r="I32" s="615"/>
      <c r="J32" s="615"/>
      <c r="K32" s="615"/>
      <c r="L32" s="43"/>
    </row>
    <row r="33" spans="1:17" ht="18" hidden="1" customHeight="1" x14ac:dyDescent="0.25">
      <c r="A33" s="40" t="s">
        <v>47</v>
      </c>
      <c r="B33" s="41"/>
      <c r="C33" s="616">
        <f>SUM(C30:D32)</f>
        <v>106440</v>
      </c>
      <c r="D33" s="617"/>
      <c r="F33" s="42"/>
      <c r="G33" s="42"/>
      <c r="H33" s="615"/>
      <c r="I33" s="615"/>
      <c r="J33" s="615"/>
      <c r="K33" s="615"/>
      <c r="L33" s="43"/>
    </row>
    <row r="34" spans="1:17" x14ac:dyDescent="0.25">
      <c r="A34" s="44"/>
      <c r="F34" s="42"/>
      <c r="G34" s="42"/>
      <c r="H34" s="615"/>
      <c r="I34" s="615"/>
      <c r="J34" s="615"/>
      <c r="K34" s="615"/>
      <c r="L34" s="43"/>
      <c r="M34" s="45"/>
    </row>
    <row r="35" spans="1:17" x14ac:dyDescent="0.25">
      <c r="A35" s="46" t="s">
        <v>48</v>
      </c>
      <c r="M35" s="47"/>
      <c r="N35" s="45"/>
    </row>
    <row r="36" spans="1:17" x14ac:dyDescent="0.25">
      <c r="A36" s="48"/>
      <c r="I36" s="43"/>
      <c r="J36" s="43"/>
      <c r="K36" s="43"/>
      <c r="L36" s="43"/>
    </row>
    <row r="37" spans="1:17" x14ac:dyDescent="0.25">
      <c r="A37" s="48" t="s">
        <v>1074</v>
      </c>
      <c r="I37" s="43"/>
      <c r="J37" s="49"/>
      <c r="K37" s="50"/>
      <c r="L37" s="43"/>
    </row>
    <row r="38" spans="1:17" x14ac:dyDescent="0.25">
      <c r="A38" s="622"/>
      <c r="B38" s="622"/>
      <c r="D38" s="623" t="s">
        <v>733</v>
      </c>
      <c r="E38" s="623"/>
      <c r="F38" s="623"/>
      <c r="I38" s="43"/>
      <c r="J38" s="51"/>
      <c r="K38" s="52"/>
      <c r="L38" s="43"/>
    </row>
    <row r="39" spans="1:17" x14ac:dyDescent="0.25">
      <c r="A39" s="624"/>
      <c r="B39" s="624"/>
      <c r="D39" s="625" t="s">
        <v>734</v>
      </c>
      <c r="E39" s="625"/>
      <c r="F39" s="625"/>
    </row>
    <row r="40" spans="1:17" x14ac:dyDescent="0.25">
      <c r="A40" s="626"/>
      <c r="B40" s="626"/>
      <c r="D40" s="26"/>
    </row>
    <row r="41" spans="1:17" x14ac:dyDescent="0.25">
      <c r="A41" s="48"/>
    </row>
    <row r="42" spans="1:17" x14ac:dyDescent="0.25">
      <c r="A42" s="606"/>
      <c r="B42" s="606"/>
      <c r="C42" s="606"/>
      <c r="D42" s="606"/>
      <c r="E42" s="606"/>
      <c r="F42" s="606"/>
      <c r="G42" s="606"/>
      <c r="H42" s="606"/>
      <c r="I42" s="606"/>
      <c r="J42" s="606"/>
      <c r="K42" s="606"/>
      <c r="L42" s="606"/>
      <c r="M42" s="606"/>
      <c r="N42" s="606"/>
      <c r="O42" s="606"/>
      <c r="P42" s="606"/>
      <c r="Q42" s="606"/>
    </row>
    <row r="43" spans="1:17" x14ac:dyDescent="0.25">
      <c r="A43" s="606" t="s">
        <v>132</v>
      </c>
      <c r="B43" s="606"/>
      <c r="C43" s="606"/>
      <c r="D43" s="606"/>
      <c r="E43" s="606"/>
      <c r="F43" s="606"/>
      <c r="G43" s="606"/>
      <c r="H43" s="606"/>
      <c r="I43" s="606"/>
      <c r="J43" s="606"/>
      <c r="K43" s="606"/>
      <c r="L43" s="606"/>
      <c r="M43" s="606"/>
      <c r="N43" s="606"/>
      <c r="O43" s="606"/>
      <c r="P43" s="606"/>
      <c r="Q43" s="606"/>
    </row>
    <row r="44" spans="1:17" x14ac:dyDescent="0.25">
      <c r="A44" s="7"/>
    </row>
    <row r="45" spans="1:17" x14ac:dyDescent="0.25">
      <c r="A45" s="7"/>
      <c r="C45" s="607" t="s">
        <v>1</v>
      </c>
      <c r="D45" s="607"/>
      <c r="E45" s="607"/>
      <c r="F45" s="607"/>
      <c r="G45" s="607"/>
      <c r="H45" s="607"/>
      <c r="I45" s="607"/>
      <c r="J45" s="607"/>
    </row>
    <row r="46" spans="1:17" x14ac:dyDescent="0.25">
      <c r="A46" s="7" t="s">
        <v>725</v>
      </c>
      <c r="D46" s="3"/>
      <c r="E46" s="3"/>
    </row>
    <row r="47" spans="1:17" x14ac:dyDescent="0.25">
      <c r="A47" s="7"/>
    </row>
    <row r="48" spans="1:17" ht="15" customHeight="1" x14ac:dyDescent="0.25">
      <c r="A48" s="9" t="s">
        <v>3</v>
      </c>
    </row>
    <row r="49" spans="1:17" ht="15.75" thickBot="1" x14ac:dyDescent="0.3">
      <c r="A49" s="7" t="s">
        <v>4</v>
      </c>
    </row>
    <row r="50" spans="1:17" x14ac:dyDescent="0.25">
      <c r="A50" s="608" t="s">
        <v>5</v>
      </c>
      <c r="B50" s="610" t="s">
        <v>6</v>
      </c>
      <c r="C50" s="10" t="s">
        <v>7</v>
      </c>
      <c r="D50" s="612" t="s">
        <v>8</v>
      </c>
      <c r="E50" s="610" t="s">
        <v>9</v>
      </c>
      <c r="F50" s="610" t="s">
        <v>10</v>
      </c>
      <c r="G50" s="610"/>
      <c r="H50" s="610"/>
      <c r="I50" s="610"/>
      <c r="J50" s="610"/>
      <c r="K50" s="610"/>
      <c r="L50" s="610"/>
      <c r="M50" s="610"/>
      <c r="N50" s="610"/>
      <c r="O50" s="610"/>
      <c r="P50" s="610"/>
      <c r="Q50" s="614"/>
    </row>
    <row r="51" spans="1:17" ht="15.75" thickBot="1" x14ac:dyDescent="0.3">
      <c r="A51" s="609"/>
      <c r="B51" s="611"/>
      <c r="C51" s="13" t="s">
        <v>13</v>
      </c>
      <c r="D51" s="613"/>
      <c r="E51" s="611"/>
      <c r="F51" s="13" t="s">
        <v>14</v>
      </c>
      <c r="G51" s="13" t="s">
        <v>15</v>
      </c>
      <c r="H51" s="13" t="s">
        <v>16</v>
      </c>
      <c r="I51" s="13" t="s">
        <v>17</v>
      </c>
      <c r="J51" s="13" t="s">
        <v>18</v>
      </c>
      <c r="K51" s="13" t="s">
        <v>19</v>
      </c>
      <c r="L51" s="13" t="s">
        <v>20</v>
      </c>
      <c r="M51" s="13" t="s">
        <v>21</v>
      </c>
      <c r="N51" s="13" t="s">
        <v>22</v>
      </c>
      <c r="O51" s="13" t="s">
        <v>23</v>
      </c>
      <c r="P51" s="13" t="s">
        <v>24</v>
      </c>
      <c r="Q51" s="14" t="s">
        <v>25</v>
      </c>
    </row>
    <row r="52" spans="1:17" ht="21" x14ac:dyDescent="0.25">
      <c r="A52" s="15"/>
      <c r="B52" s="16" t="s">
        <v>735</v>
      </c>
      <c r="C52" s="55">
        <v>30</v>
      </c>
      <c r="D52" s="18">
        <v>2607.6</v>
      </c>
      <c r="E52" s="514" t="s">
        <v>327</v>
      </c>
      <c r="F52" s="20">
        <v>15</v>
      </c>
      <c r="G52" s="20"/>
      <c r="H52" s="20"/>
      <c r="I52" s="20"/>
      <c r="J52" s="20"/>
      <c r="K52" s="20">
        <v>15</v>
      </c>
      <c r="L52" s="20"/>
      <c r="M52" s="20"/>
      <c r="N52" s="20"/>
      <c r="O52" s="20"/>
      <c r="P52" s="20"/>
      <c r="Q52" s="25"/>
    </row>
    <row r="53" spans="1:17" ht="21" x14ac:dyDescent="0.25">
      <c r="A53" s="15"/>
      <c r="B53" s="16" t="s">
        <v>736</v>
      </c>
      <c r="C53" s="55">
        <v>150</v>
      </c>
      <c r="D53" s="18">
        <v>7311</v>
      </c>
      <c r="E53" s="514" t="s">
        <v>327</v>
      </c>
      <c r="F53" s="20">
        <v>80</v>
      </c>
      <c r="G53" s="20"/>
      <c r="H53" s="20"/>
      <c r="I53" s="20"/>
      <c r="J53" s="20"/>
      <c r="K53" s="20">
        <v>70</v>
      </c>
      <c r="L53" s="20"/>
      <c r="M53" s="20"/>
      <c r="N53" s="20"/>
      <c r="O53" s="20"/>
      <c r="P53" s="20"/>
      <c r="Q53" s="21"/>
    </row>
    <row r="54" spans="1:17" ht="21" x14ac:dyDescent="0.25">
      <c r="A54" s="15"/>
      <c r="B54" s="16" t="s">
        <v>737</v>
      </c>
      <c r="C54" s="55">
        <v>15</v>
      </c>
      <c r="D54" s="18">
        <v>300</v>
      </c>
      <c r="E54" s="514" t="s">
        <v>327</v>
      </c>
      <c r="F54" s="20">
        <v>9</v>
      </c>
      <c r="G54" s="20"/>
      <c r="H54" s="20"/>
      <c r="I54" s="20"/>
      <c r="J54" s="20"/>
      <c r="K54" s="20">
        <v>6</v>
      </c>
      <c r="L54" s="20"/>
      <c r="M54" s="20"/>
      <c r="N54" s="20"/>
      <c r="O54" s="20"/>
      <c r="P54" s="20"/>
      <c r="Q54" s="21"/>
    </row>
    <row r="55" spans="1:17" ht="21" x14ac:dyDescent="0.25">
      <c r="A55" s="15"/>
      <c r="B55" s="16" t="s">
        <v>738</v>
      </c>
      <c r="C55" s="55">
        <v>15</v>
      </c>
      <c r="D55" s="18">
        <v>285</v>
      </c>
      <c r="E55" s="514" t="s">
        <v>327</v>
      </c>
      <c r="F55" s="20">
        <v>9</v>
      </c>
      <c r="G55" s="20"/>
      <c r="H55" s="20"/>
      <c r="I55" s="20"/>
      <c r="J55" s="20"/>
      <c r="K55" s="20">
        <v>6</v>
      </c>
      <c r="L55" s="20"/>
      <c r="M55" s="20"/>
      <c r="N55" s="20"/>
      <c r="O55" s="20"/>
      <c r="P55" s="20"/>
      <c r="Q55" s="21"/>
    </row>
    <row r="56" spans="1:17" ht="21" x14ac:dyDescent="0.25">
      <c r="A56" s="54"/>
      <c r="B56" s="16" t="s">
        <v>739</v>
      </c>
      <c r="C56" s="55">
        <v>15</v>
      </c>
      <c r="D56" s="18">
        <v>2067</v>
      </c>
      <c r="E56" s="514" t="s">
        <v>327</v>
      </c>
      <c r="F56" s="20">
        <v>9</v>
      </c>
      <c r="G56" s="20"/>
      <c r="H56" s="20"/>
      <c r="I56" s="20"/>
      <c r="J56" s="20"/>
      <c r="K56" s="20">
        <v>6</v>
      </c>
      <c r="L56" s="20"/>
      <c r="M56" s="20"/>
      <c r="N56" s="20"/>
      <c r="O56" s="20"/>
      <c r="P56" s="20"/>
      <c r="Q56" s="21"/>
    </row>
    <row r="57" spans="1:17" ht="21" x14ac:dyDescent="0.25">
      <c r="A57" s="54"/>
      <c r="B57" s="16" t="s">
        <v>740</v>
      </c>
      <c r="C57" s="55">
        <v>25</v>
      </c>
      <c r="D57" s="18">
        <v>5167.5</v>
      </c>
      <c r="E57" s="514" t="s">
        <v>327</v>
      </c>
      <c r="F57" s="20">
        <v>15</v>
      </c>
      <c r="G57" s="20"/>
      <c r="H57" s="20"/>
      <c r="I57" s="20"/>
      <c r="J57" s="20"/>
      <c r="K57" s="20">
        <v>10</v>
      </c>
      <c r="L57" s="20"/>
      <c r="M57" s="20"/>
      <c r="N57" s="20"/>
      <c r="O57" s="20"/>
      <c r="P57" s="20"/>
      <c r="Q57" s="21"/>
    </row>
    <row r="58" spans="1:17" ht="21" x14ac:dyDescent="0.25">
      <c r="A58" s="54"/>
      <c r="B58" s="16" t="s">
        <v>741</v>
      </c>
      <c r="C58" s="55">
        <v>10</v>
      </c>
      <c r="D58" s="18">
        <v>660</v>
      </c>
      <c r="E58" s="514" t="s">
        <v>327</v>
      </c>
      <c r="F58" s="20">
        <v>5</v>
      </c>
      <c r="G58" s="20"/>
      <c r="H58" s="20"/>
      <c r="I58" s="20"/>
      <c r="J58" s="20"/>
      <c r="K58" s="20">
        <v>5</v>
      </c>
      <c r="L58" s="20"/>
      <c r="M58" s="20"/>
      <c r="N58" s="20"/>
      <c r="O58" s="20"/>
      <c r="P58" s="20"/>
      <c r="Q58" s="21"/>
    </row>
    <row r="59" spans="1:17" ht="21" x14ac:dyDescent="0.25">
      <c r="A59" s="54"/>
      <c r="B59" s="16" t="s">
        <v>742</v>
      </c>
      <c r="C59" s="55">
        <v>50</v>
      </c>
      <c r="D59" s="18">
        <v>1000</v>
      </c>
      <c r="E59" s="514" t="s">
        <v>327</v>
      </c>
      <c r="F59" s="20">
        <v>30</v>
      </c>
      <c r="G59" s="20"/>
      <c r="H59" s="20"/>
      <c r="I59" s="20"/>
      <c r="J59" s="20"/>
      <c r="K59" s="20">
        <v>20</v>
      </c>
      <c r="L59" s="20"/>
      <c r="M59" s="20"/>
      <c r="N59" s="20"/>
      <c r="O59" s="20"/>
      <c r="P59" s="20"/>
      <c r="Q59" s="21"/>
    </row>
    <row r="60" spans="1:17" ht="21" x14ac:dyDescent="0.25">
      <c r="A60" s="54"/>
      <c r="B60" s="16" t="s">
        <v>743</v>
      </c>
      <c r="C60" s="55">
        <v>12</v>
      </c>
      <c r="D60" s="18">
        <v>450</v>
      </c>
      <c r="E60" s="514" t="s">
        <v>327</v>
      </c>
      <c r="F60" s="20">
        <v>12</v>
      </c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1"/>
    </row>
    <row r="61" spans="1:17" ht="21" x14ac:dyDescent="0.25">
      <c r="A61" s="54"/>
      <c r="B61" s="16" t="s">
        <v>744</v>
      </c>
      <c r="C61" s="55">
        <v>6</v>
      </c>
      <c r="D61" s="18">
        <v>126</v>
      </c>
      <c r="E61" s="514" t="s">
        <v>327</v>
      </c>
      <c r="F61" s="20">
        <v>4</v>
      </c>
      <c r="G61" s="20"/>
      <c r="H61" s="20"/>
      <c r="I61" s="20"/>
      <c r="J61" s="20"/>
      <c r="K61" s="20">
        <v>2</v>
      </c>
      <c r="L61" s="20"/>
      <c r="M61" s="20"/>
      <c r="N61" s="20"/>
      <c r="O61" s="20"/>
      <c r="P61" s="20"/>
      <c r="Q61" s="21"/>
    </row>
    <row r="62" spans="1:17" ht="21" x14ac:dyDescent="0.25">
      <c r="A62" s="54"/>
      <c r="B62" s="16" t="s">
        <v>745</v>
      </c>
      <c r="C62" s="55">
        <v>20</v>
      </c>
      <c r="D62" s="18">
        <v>2454</v>
      </c>
      <c r="E62" s="514" t="s">
        <v>327</v>
      </c>
      <c r="F62" s="20">
        <v>10</v>
      </c>
      <c r="G62" s="20"/>
      <c r="H62" s="20"/>
      <c r="I62" s="20"/>
      <c r="J62" s="20"/>
      <c r="K62" s="20">
        <v>10</v>
      </c>
      <c r="L62" s="20"/>
      <c r="M62" s="20"/>
      <c r="N62" s="20"/>
      <c r="O62" s="20"/>
      <c r="P62" s="20"/>
      <c r="Q62" s="21"/>
    </row>
    <row r="63" spans="1:17" ht="21" x14ac:dyDescent="0.25">
      <c r="A63" s="54"/>
      <c r="B63" s="16" t="s">
        <v>746</v>
      </c>
      <c r="C63" s="55">
        <v>24</v>
      </c>
      <c r="D63" s="18">
        <v>654</v>
      </c>
      <c r="E63" s="514" t="s">
        <v>327</v>
      </c>
      <c r="F63" s="20">
        <v>1</v>
      </c>
      <c r="G63" s="20"/>
      <c r="H63" s="20"/>
      <c r="I63" s="20"/>
      <c r="J63" s="20"/>
      <c r="K63" s="20">
        <v>12</v>
      </c>
      <c r="L63" s="20"/>
      <c r="M63" s="20"/>
      <c r="N63" s="20"/>
      <c r="O63" s="20"/>
      <c r="P63" s="20"/>
      <c r="Q63" s="21"/>
    </row>
    <row r="64" spans="1:17" ht="21" x14ac:dyDescent="0.25">
      <c r="A64" s="54"/>
      <c r="B64" s="16" t="s">
        <v>747</v>
      </c>
      <c r="C64" s="55">
        <v>2</v>
      </c>
      <c r="D64" s="18">
        <v>6180</v>
      </c>
      <c r="E64" s="514" t="s">
        <v>327</v>
      </c>
      <c r="F64" s="20">
        <v>2</v>
      </c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5"/>
    </row>
    <row r="65" spans="1:17" ht="21" x14ac:dyDescent="0.25">
      <c r="A65" s="54"/>
      <c r="B65" s="16" t="s">
        <v>748</v>
      </c>
      <c r="C65" s="55">
        <v>25</v>
      </c>
      <c r="D65" s="18">
        <v>7075</v>
      </c>
      <c r="E65" s="514" t="s">
        <v>327</v>
      </c>
      <c r="F65" s="20">
        <v>15</v>
      </c>
      <c r="G65" s="20"/>
      <c r="H65" s="20"/>
      <c r="I65" s="20"/>
      <c r="J65" s="20"/>
      <c r="K65" s="20">
        <v>10</v>
      </c>
      <c r="L65" s="20"/>
      <c r="M65" s="20"/>
      <c r="N65" s="20"/>
      <c r="O65" s="20"/>
      <c r="P65" s="20"/>
      <c r="Q65" s="21"/>
    </row>
    <row r="66" spans="1:17" ht="21" x14ac:dyDescent="0.25">
      <c r="A66" s="54"/>
      <c r="B66" s="16" t="s">
        <v>749</v>
      </c>
      <c r="C66" s="55">
        <v>3</v>
      </c>
      <c r="D66" s="18">
        <v>665.25</v>
      </c>
      <c r="E66" s="514" t="s">
        <v>327</v>
      </c>
      <c r="F66" s="20">
        <v>2</v>
      </c>
      <c r="G66" s="20"/>
      <c r="H66" s="20"/>
      <c r="I66" s="20"/>
      <c r="J66" s="20"/>
      <c r="K66" s="20">
        <v>1</v>
      </c>
      <c r="L66" s="20"/>
      <c r="M66" s="20"/>
      <c r="N66" s="20"/>
      <c r="O66" s="20"/>
      <c r="P66" s="20"/>
      <c r="Q66" s="21"/>
    </row>
    <row r="67" spans="1:17" ht="21" x14ac:dyDescent="0.25">
      <c r="A67" s="54"/>
      <c r="B67" s="16" t="s">
        <v>750</v>
      </c>
      <c r="C67" s="55">
        <v>5</v>
      </c>
      <c r="D67" s="18">
        <v>1430</v>
      </c>
      <c r="E67" s="514" t="s">
        <v>327</v>
      </c>
      <c r="F67" s="20">
        <v>3</v>
      </c>
      <c r="G67" s="20"/>
      <c r="H67" s="20"/>
      <c r="I67" s="20"/>
      <c r="J67" s="20"/>
      <c r="K67" s="20">
        <v>2</v>
      </c>
      <c r="L67" s="20"/>
      <c r="M67" s="20"/>
      <c r="N67" s="20"/>
      <c r="O67" s="20"/>
      <c r="P67" s="20"/>
      <c r="Q67" s="21"/>
    </row>
    <row r="68" spans="1:17" ht="21" x14ac:dyDescent="0.25">
      <c r="A68" s="54"/>
      <c r="B68" s="16" t="s">
        <v>751</v>
      </c>
      <c r="C68" s="55">
        <v>15</v>
      </c>
      <c r="D68" s="18">
        <v>731.25</v>
      </c>
      <c r="E68" s="514" t="s">
        <v>327</v>
      </c>
      <c r="F68" s="20">
        <v>10</v>
      </c>
      <c r="G68" s="20"/>
      <c r="H68" s="20"/>
      <c r="I68" s="20"/>
      <c r="J68" s="20"/>
      <c r="K68" s="20">
        <v>5</v>
      </c>
      <c r="L68" s="20"/>
      <c r="M68" s="20"/>
      <c r="N68" s="20"/>
      <c r="O68" s="20"/>
      <c r="P68" s="20"/>
      <c r="Q68" s="21"/>
    </row>
    <row r="69" spans="1:17" ht="21" x14ac:dyDescent="0.25">
      <c r="A69" s="54"/>
      <c r="B69" s="16" t="s">
        <v>752</v>
      </c>
      <c r="C69" s="55">
        <v>20</v>
      </c>
      <c r="D69" s="18">
        <v>2798.4</v>
      </c>
      <c r="E69" s="514" t="s">
        <v>327</v>
      </c>
      <c r="F69" s="20">
        <v>10</v>
      </c>
      <c r="G69" s="20"/>
      <c r="H69" s="20"/>
      <c r="I69" s="20"/>
      <c r="J69" s="20"/>
      <c r="K69" s="20">
        <v>10</v>
      </c>
      <c r="L69" s="20"/>
      <c r="M69" s="20"/>
      <c r="N69" s="20"/>
      <c r="O69" s="20"/>
      <c r="P69" s="20"/>
      <c r="Q69" s="21"/>
    </row>
    <row r="70" spans="1:17" ht="15.75" thickBot="1" x14ac:dyDescent="0.3">
      <c r="A70" s="26"/>
      <c r="B70" s="27"/>
      <c r="D70" s="28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</row>
    <row r="71" spans="1:17" ht="15.75" hidden="1" customHeight="1" x14ac:dyDescent="0.25">
      <c r="A71" s="30" t="s">
        <v>44</v>
      </c>
      <c r="B71" s="31"/>
      <c r="C71" s="618">
        <f>SUM(D52:D70)</f>
        <v>41962</v>
      </c>
      <c r="D71" s="618"/>
      <c r="E71" s="32"/>
      <c r="F71" s="33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</row>
    <row r="72" spans="1:17" ht="15.75" hidden="1" customHeight="1" x14ac:dyDescent="0.25">
      <c r="A72" s="36" t="s">
        <v>45</v>
      </c>
      <c r="B72" s="37"/>
      <c r="C72" s="619">
        <f>PRODUCT(C71,0.1)</f>
        <v>4196.2</v>
      </c>
      <c r="D72" s="620"/>
      <c r="F72" s="621"/>
      <c r="G72" s="621"/>
      <c r="H72" s="621"/>
      <c r="I72" s="621"/>
      <c r="J72" s="38"/>
      <c r="K72" s="38"/>
      <c r="L72" s="39"/>
    </row>
    <row r="73" spans="1:17" ht="15.75" hidden="1" customHeight="1" x14ac:dyDescent="0.25">
      <c r="A73" s="40" t="s">
        <v>46</v>
      </c>
      <c r="B73" s="41"/>
      <c r="C73" s="616">
        <f>PRODUCT(C71,0.1)</f>
        <v>4196.2</v>
      </c>
      <c r="D73" s="617"/>
      <c r="F73" s="42"/>
      <c r="G73" s="42"/>
      <c r="H73" s="615"/>
      <c r="I73" s="615"/>
      <c r="J73" s="615"/>
      <c r="K73" s="615"/>
      <c r="L73" s="43"/>
    </row>
    <row r="74" spans="1:17" ht="16.5" thickTop="1" x14ac:dyDescent="0.25">
      <c r="A74" s="40" t="s">
        <v>47</v>
      </c>
      <c r="B74" s="41"/>
      <c r="C74" s="616">
        <f>SUM(C71:D73)</f>
        <v>50354.399999999994</v>
      </c>
      <c r="D74" s="617"/>
      <c r="F74" s="42"/>
      <c r="G74" s="42"/>
      <c r="H74" s="615"/>
      <c r="I74" s="615"/>
      <c r="J74" s="615"/>
      <c r="K74" s="615"/>
      <c r="L74" s="43"/>
    </row>
    <row r="75" spans="1:17" x14ac:dyDescent="0.25">
      <c r="A75" s="44"/>
      <c r="F75" s="42"/>
      <c r="G75" s="42"/>
      <c r="H75" s="615"/>
      <c r="I75" s="615"/>
      <c r="J75" s="615"/>
      <c r="K75" s="615"/>
      <c r="L75" s="43"/>
      <c r="M75" s="45"/>
    </row>
    <row r="76" spans="1:17" x14ac:dyDescent="0.25">
      <c r="A76" s="46" t="s">
        <v>48</v>
      </c>
      <c r="M76" s="47"/>
      <c r="N76" s="45"/>
    </row>
    <row r="77" spans="1:17" x14ac:dyDescent="0.25">
      <c r="A77" s="48"/>
      <c r="I77" s="43"/>
      <c r="J77" s="43"/>
      <c r="K77" s="43"/>
      <c r="L77" s="43"/>
    </row>
    <row r="78" spans="1:17" x14ac:dyDescent="0.25">
      <c r="A78" s="48" t="s">
        <v>1078</v>
      </c>
      <c r="I78" s="43"/>
      <c r="J78" s="49"/>
      <c r="K78" s="50"/>
      <c r="L78" s="43"/>
    </row>
    <row r="79" spans="1:17" x14ac:dyDescent="0.25">
      <c r="A79" s="622"/>
      <c r="B79" s="622"/>
      <c r="D79" s="623" t="s">
        <v>733</v>
      </c>
      <c r="E79" s="623"/>
      <c r="F79" s="623"/>
      <c r="I79" s="43"/>
      <c r="J79" s="51"/>
      <c r="K79" s="52"/>
      <c r="L79" s="43"/>
    </row>
    <row r="80" spans="1:17" x14ac:dyDescent="0.25">
      <c r="A80" s="624"/>
      <c r="B80" s="624"/>
      <c r="D80" s="625" t="s">
        <v>734</v>
      </c>
      <c r="E80" s="625"/>
      <c r="F80" s="625"/>
    </row>
    <row r="81" spans="1:17" x14ac:dyDescent="0.25">
      <c r="A81" s="626"/>
      <c r="B81" s="626"/>
      <c r="D81" s="26"/>
    </row>
    <row r="83" spans="1:17" x14ac:dyDescent="0.25">
      <c r="A83" s="606" t="s">
        <v>132</v>
      </c>
      <c r="B83" s="606"/>
      <c r="C83" s="606"/>
      <c r="D83" s="606"/>
      <c r="E83" s="606"/>
      <c r="F83" s="606"/>
      <c r="G83" s="606"/>
      <c r="H83" s="606"/>
      <c r="I83" s="606"/>
      <c r="J83" s="606"/>
      <c r="K83" s="606"/>
      <c r="L83" s="606"/>
      <c r="M83" s="606"/>
      <c r="N83" s="606"/>
      <c r="O83" s="606"/>
      <c r="P83" s="606"/>
      <c r="Q83" s="606"/>
    </row>
    <row r="84" spans="1:17" x14ac:dyDescent="0.25">
      <c r="A84" s="7"/>
    </row>
    <row r="85" spans="1:17" x14ac:dyDescent="0.25">
      <c r="A85" s="7"/>
      <c r="C85" s="607" t="s">
        <v>1</v>
      </c>
      <c r="D85" s="607"/>
      <c r="E85" s="607"/>
      <c r="F85" s="607"/>
      <c r="G85" s="607"/>
      <c r="H85" s="607"/>
      <c r="I85" s="607"/>
      <c r="J85" s="607"/>
    </row>
    <row r="86" spans="1:17" x14ac:dyDescent="0.25">
      <c r="A86" s="7" t="s">
        <v>725</v>
      </c>
      <c r="D86" s="3"/>
      <c r="E86" s="3"/>
    </row>
    <row r="87" spans="1:17" x14ac:dyDescent="0.25">
      <c r="A87" s="7"/>
    </row>
    <row r="88" spans="1:17" x14ac:dyDescent="0.25">
      <c r="A88" s="9" t="s">
        <v>3</v>
      </c>
    </row>
    <row r="89" spans="1:17" ht="15.75" thickBot="1" x14ac:dyDescent="0.3">
      <c r="A89" s="7" t="s">
        <v>4</v>
      </c>
    </row>
    <row r="90" spans="1:17" x14ac:dyDescent="0.25">
      <c r="A90" s="608" t="s">
        <v>5</v>
      </c>
      <c r="B90" s="610" t="s">
        <v>6</v>
      </c>
      <c r="C90" s="10" t="s">
        <v>7</v>
      </c>
      <c r="D90" s="612" t="s">
        <v>8</v>
      </c>
      <c r="E90" s="610" t="s">
        <v>9</v>
      </c>
      <c r="F90" s="610" t="s">
        <v>10</v>
      </c>
      <c r="G90" s="610"/>
      <c r="H90" s="610"/>
      <c r="I90" s="610"/>
      <c r="J90" s="610"/>
      <c r="K90" s="610"/>
      <c r="L90" s="610"/>
      <c r="M90" s="610"/>
      <c r="N90" s="610"/>
      <c r="O90" s="610"/>
      <c r="P90" s="610"/>
      <c r="Q90" s="614"/>
    </row>
    <row r="91" spans="1:17" ht="15.75" thickBot="1" x14ac:dyDescent="0.3">
      <c r="A91" s="609"/>
      <c r="B91" s="611"/>
      <c r="C91" s="13" t="s">
        <v>13</v>
      </c>
      <c r="D91" s="613"/>
      <c r="E91" s="611"/>
      <c r="F91" s="13" t="s">
        <v>14</v>
      </c>
      <c r="G91" s="13" t="s">
        <v>15</v>
      </c>
      <c r="H91" s="13" t="s">
        <v>16</v>
      </c>
      <c r="I91" s="13" t="s">
        <v>17</v>
      </c>
      <c r="J91" s="13" t="s">
        <v>18</v>
      </c>
      <c r="K91" s="13" t="s">
        <v>19</v>
      </c>
      <c r="L91" s="13" t="s">
        <v>20</v>
      </c>
      <c r="M91" s="13" t="s">
        <v>21</v>
      </c>
      <c r="N91" s="13" t="s">
        <v>22</v>
      </c>
      <c r="O91" s="13" t="s">
        <v>23</v>
      </c>
      <c r="P91" s="13" t="s">
        <v>24</v>
      </c>
      <c r="Q91" s="14" t="s">
        <v>25</v>
      </c>
    </row>
    <row r="92" spans="1:17" ht="21" x14ac:dyDescent="0.25">
      <c r="A92" s="15"/>
      <c r="B92" s="16" t="s">
        <v>753</v>
      </c>
      <c r="C92" s="55">
        <v>5</v>
      </c>
      <c r="D92" s="18">
        <v>1250</v>
      </c>
      <c r="E92" s="514" t="s">
        <v>327</v>
      </c>
      <c r="F92" s="20">
        <v>3</v>
      </c>
      <c r="G92" s="20"/>
      <c r="H92" s="20"/>
      <c r="I92" s="20"/>
      <c r="J92" s="20"/>
      <c r="K92" s="20">
        <v>2</v>
      </c>
      <c r="L92" s="20"/>
      <c r="M92" s="20"/>
      <c r="N92" s="20"/>
      <c r="O92" s="20"/>
      <c r="P92" s="20"/>
      <c r="Q92" s="25"/>
    </row>
    <row r="93" spans="1:17" ht="21" x14ac:dyDescent="0.25">
      <c r="A93" s="15"/>
      <c r="B93" s="16" t="s">
        <v>754</v>
      </c>
      <c r="C93" s="55">
        <v>3</v>
      </c>
      <c r="D93" s="18">
        <v>750</v>
      </c>
      <c r="E93" s="514" t="s">
        <v>327</v>
      </c>
      <c r="F93" s="20">
        <v>2</v>
      </c>
      <c r="G93" s="20"/>
      <c r="H93" s="20"/>
      <c r="I93" s="20"/>
      <c r="J93" s="20"/>
      <c r="K93" s="20">
        <v>1</v>
      </c>
      <c r="L93" s="20"/>
      <c r="M93" s="20"/>
      <c r="N93" s="20"/>
      <c r="O93" s="20"/>
      <c r="P93" s="20"/>
      <c r="Q93" s="21"/>
    </row>
    <row r="94" spans="1:17" ht="21" x14ac:dyDescent="0.25">
      <c r="A94" s="15"/>
      <c r="B94" s="16" t="s">
        <v>755</v>
      </c>
      <c r="C94" s="55">
        <v>3</v>
      </c>
      <c r="D94" s="18">
        <v>750</v>
      </c>
      <c r="E94" s="514" t="s">
        <v>327</v>
      </c>
      <c r="F94" s="20">
        <v>2</v>
      </c>
      <c r="G94" s="20"/>
      <c r="H94" s="20"/>
      <c r="I94" s="20"/>
      <c r="J94" s="20"/>
      <c r="K94" s="20">
        <v>1</v>
      </c>
      <c r="L94" s="20"/>
      <c r="M94" s="20"/>
      <c r="N94" s="20"/>
      <c r="O94" s="20"/>
      <c r="P94" s="20"/>
      <c r="Q94" s="21"/>
    </row>
    <row r="95" spans="1:17" ht="21" x14ac:dyDescent="0.25">
      <c r="A95" s="15"/>
      <c r="B95" s="16" t="s">
        <v>756</v>
      </c>
      <c r="C95" s="55">
        <v>3</v>
      </c>
      <c r="D95" s="18">
        <v>750</v>
      </c>
      <c r="E95" s="514" t="s">
        <v>327</v>
      </c>
      <c r="F95" s="20">
        <v>2</v>
      </c>
      <c r="G95" s="20"/>
      <c r="H95" s="20"/>
      <c r="I95" s="20"/>
      <c r="J95" s="20"/>
      <c r="K95" s="20">
        <v>1</v>
      </c>
      <c r="L95" s="20"/>
      <c r="M95" s="20"/>
      <c r="N95" s="20"/>
      <c r="O95" s="20"/>
      <c r="P95" s="20"/>
      <c r="Q95" s="21"/>
    </row>
    <row r="96" spans="1:17" ht="21" x14ac:dyDescent="0.25">
      <c r="A96" s="54"/>
      <c r="B96" s="16" t="s">
        <v>757</v>
      </c>
      <c r="C96" s="55">
        <v>10</v>
      </c>
      <c r="D96" s="18">
        <v>280</v>
      </c>
      <c r="E96" s="514" t="s">
        <v>327</v>
      </c>
      <c r="F96" s="20">
        <v>5</v>
      </c>
      <c r="G96" s="20"/>
      <c r="H96" s="20"/>
      <c r="I96" s="20"/>
      <c r="J96" s="20"/>
      <c r="K96" s="20">
        <v>5</v>
      </c>
      <c r="L96" s="20"/>
      <c r="M96" s="20"/>
      <c r="N96" s="20"/>
      <c r="O96" s="20"/>
      <c r="P96" s="20"/>
      <c r="Q96" s="21"/>
    </row>
    <row r="97" spans="1:17" ht="21" x14ac:dyDescent="0.25">
      <c r="A97" s="54"/>
      <c r="B97" s="16" t="s">
        <v>758</v>
      </c>
      <c r="C97" s="55">
        <v>5</v>
      </c>
      <c r="D97" s="18">
        <v>190</v>
      </c>
      <c r="E97" s="514" t="s">
        <v>327</v>
      </c>
      <c r="F97" s="20">
        <v>3</v>
      </c>
      <c r="G97" s="20"/>
      <c r="H97" s="20"/>
      <c r="I97" s="20"/>
      <c r="J97" s="20"/>
      <c r="K97" s="20">
        <v>2</v>
      </c>
      <c r="L97" s="20"/>
      <c r="M97" s="20"/>
      <c r="N97" s="20"/>
      <c r="O97" s="20"/>
      <c r="P97" s="20"/>
      <c r="Q97" s="21"/>
    </row>
    <row r="98" spans="1:17" ht="21" x14ac:dyDescent="0.25">
      <c r="A98" s="54"/>
      <c r="B98" s="16" t="s">
        <v>759</v>
      </c>
      <c r="C98" s="55">
        <v>60</v>
      </c>
      <c r="D98" s="18">
        <v>591</v>
      </c>
      <c r="E98" s="514" t="s">
        <v>327</v>
      </c>
      <c r="F98" s="20">
        <v>30</v>
      </c>
      <c r="G98" s="20"/>
      <c r="H98" s="20"/>
      <c r="I98" s="20"/>
      <c r="J98" s="20"/>
      <c r="K98" s="20">
        <v>30</v>
      </c>
      <c r="L98" s="20"/>
      <c r="M98" s="20"/>
      <c r="N98" s="20"/>
      <c r="O98" s="20"/>
      <c r="P98" s="20"/>
      <c r="Q98" s="21"/>
    </row>
    <row r="99" spans="1:17" ht="21" x14ac:dyDescent="0.25">
      <c r="A99" s="54"/>
      <c r="B99" s="16" t="s">
        <v>760</v>
      </c>
      <c r="C99" s="55">
        <v>15</v>
      </c>
      <c r="D99" s="18">
        <v>1695</v>
      </c>
      <c r="E99" s="514" t="s">
        <v>327</v>
      </c>
      <c r="F99" s="20">
        <v>8</v>
      </c>
      <c r="G99" s="20"/>
      <c r="H99" s="20"/>
      <c r="I99" s="20"/>
      <c r="J99" s="20"/>
      <c r="K99" s="20">
        <v>7</v>
      </c>
      <c r="L99" s="20"/>
      <c r="M99" s="20"/>
      <c r="N99" s="20"/>
      <c r="O99" s="20"/>
      <c r="P99" s="20"/>
      <c r="Q99" s="21"/>
    </row>
    <row r="100" spans="1:17" ht="21" x14ac:dyDescent="0.25">
      <c r="A100" s="54"/>
      <c r="B100" s="16" t="s">
        <v>761</v>
      </c>
      <c r="C100" s="55">
        <v>15</v>
      </c>
      <c r="D100" s="18">
        <v>2220</v>
      </c>
      <c r="E100" s="514" t="s">
        <v>327</v>
      </c>
      <c r="F100" s="20">
        <v>8</v>
      </c>
      <c r="G100" s="20"/>
      <c r="H100" s="20"/>
      <c r="I100" s="20"/>
      <c r="J100" s="20"/>
      <c r="K100" s="20">
        <v>7</v>
      </c>
      <c r="L100" s="20"/>
      <c r="M100" s="20"/>
      <c r="N100" s="20"/>
      <c r="O100" s="20"/>
      <c r="P100" s="20"/>
      <c r="Q100" s="21"/>
    </row>
    <row r="101" spans="1:17" ht="21" x14ac:dyDescent="0.25">
      <c r="A101" s="54"/>
      <c r="B101" s="16" t="s">
        <v>762</v>
      </c>
      <c r="C101" s="55">
        <v>5</v>
      </c>
      <c r="D101" s="18">
        <v>75</v>
      </c>
      <c r="E101" s="514" t="s">
        <v>327</v>
      </c>
      <c r="F101" s="20">
        <v>3</v>
      </c>
      <c r="G101" s="20"/>
      <c r="H101" s="20"/>
      <c r="I101" s="20"/>
      <c r="J101" s="20"/>
      <c r="K101" s="20">
        <v>2</v>
      </c>
      <c r="L101" s="20"/>
      <c r="M101" s="20"/>
      <c r="N101" s="20"/>
      <c r="O101" s="20"/>
      <c r="P101" s="20"/>
      <c r="Q101" s="21"/>
    </row>
    <row r="102" spans="1:17" ht="21" x14ac:dyDescent="0.25">
      <c r="A102" s="54"/>
      <c r="B102" s="16" t="s">
        <v>763</v>
      </c>
      <c r="C102" s="55">
        <v>50</v>
      </c>
      <c r="D102" s="18">
        <v>6750</v>
      </c>
      <c r="E102" s="514" t="s">
        <v>327</v>
      </c>
      <c r="F102" s="20">
        <v>25</v>
      </c>
      <c r="G102" s="20"/>
      <c r="H102" s="20"/>
      <c r="I102" s="20"/>
      <c r="J102" s="20"/>
      <c r="K102" s="20">
        <v>25</v>
      </c>
      <c r="L102" s="20"/>
      <c r="M102" s="20"/>
      <c r="N102" s="20"/>
      <c r="O102" s="20"/>
      <c r="P102" s="20"/>
      <c r="Q102" s="21"/>
    </row>
    <row r="103" spans="1:17" ht="21" x14ac:dyDescent="0.25">
      <c r="A103" s="54"/>
      <c r="B103" s="16" t="s">
        <v>764</v>
      </c>
      <c r="C103" s="55">
        <v>30</v>
      </c>
      <c r="D103" s="18">
        <v>4740</v>
      </c>
      <c r="E103" s="514" t="s">
        <v>327</v>
      </c>
      <c r="F103" s="20">
        <v>15</v>
      </c>
      <c r="G103" s="20"/>
      <c r="H103" s="20"/>
      <c r="I103" s="20"/>
      <c r="J103" s="20"/>
      <c r="K103" s="20">
        <v>15</v>
      </c>
      <c r="L103" s="20"/>
      <c r="M103" s="20"/>
      <c r="N103" s="20"/>
      <c r="O103" s="20"/>
      <c r="P103" s="20"/>
      <c r="Q103" s="21"/>
    </row>
    <row r="104" spans="1:17" ht="21" x14ac:dyDescent="0.25">
      <c r="A104" s="54"/>
      <c r="B104" s="16" t="s">
        <v>521</v>
      </c>
      <c r="C104" s="55">
        <v>15</v>
      </c>
      <c r="D104" s="18">
        <v>330</v>
      </c>
      <c r="E104" s="514" t="s">
        <v>327</v>
      </c>
      <c r="F104" s="20">
        <v>8</v>
      </c>
      <c r="G104" s="20"/>
      <c r="H104" s="20"/>
      <c r="I104" s="20"/>
      <c r="J104" s="20"/>
      <c r="K104" s="20">
        <v>7</v>
      </c>
      <c r="L104" s="20"/>
      <c r="M104" s="20"/>
      <c r="N104" s="20"/>
      <c r="O104" s="20"/>
      <c r="P104" s="20"/>
      <c r="Q104" s="25"/>
    </row>
    <row r="105" spans="1:17" ht="21" x14ac:dyDescent="0.25">
      <c r="A105" s="54"/>
      <c r="B105" s="16" t="s">
        <v>765</v>
      </c>
      <c r="C105" s="55">
        <v>4</v>
      </c>
      <c r="D105" s="18">
        <v>764</v>
      </c>
      <c r="E105" s="514" t="s">
        <v>327</v>
      </c>
      <c r="F105" s="20">
        <v>2</v>
      </c>
      <c r="G105" s="20"/>
      <c r="H105" s="20"/>
      <c r="I105" s="20"/>
      <c r="J105" s="20"/>
      <c r="K105" s="20">
        <v>2</v>
      </c>
      <c r="L105" s="20"/>
      <c r="M105" s="20"/>
      <c r="N105" s="20"/>
      <c r="O105" s="20"/>
      <c r="P105" s="20"/>
      <c r="Q105" s="21"/>
    </row>
    <row r="106" spans="1:17" ht="21" x14ac:dyDescent="0.25">
      <c r="A106" s="54"/>
      <c r="B106" s="16" t="s">
        <v>712</v>
      </c>
      <c r="C106" s="55">
        <v>3</v>
      </c>
      <c r="D106" s="18">
        <v>349.41</v>
      </c>
      <c r="E106" s="514" t="s">
        <v>327</v>
      </c>
      <c r="F106" s="20">
        <v>2</v>
      </c>
      <c r="G106" s="20"/>
      <c r="H106" s="20"/>
      <c r="I106" s="20"/>
      <c r="J106" s="20"/>
      <c r="K106" s="20">
        <v>1</v>
      </c>
      <c r="L106" s="20"/>
      <c r="M106" s="20"/>
      <c r="N106" s="20"/>
      <c r="O106" s="20"/>
      <c r="P106" s="20"/>
      <c r="Q106" s="21"/>
    </row>
    <row r="107" spans="1:17" ht="21" x14ac:dyDescent="0.25">
      <c r="A107" s="54"/>
      <c r="B107" s="16" t="s">
        <v>766</v>
      </c>
      <c r="C107" s="55">
        <v>20</v>
      </c>
      <c r="D107" s="18">
        <v>1445</v>
      </c>
      <c r="E107" s="514" t="s">
        <v>327</v>
      </c>
      <c r="F107" s="20">
        <v>10</v>
      </c>
      <c r="G107" s="20"/>
      <c r="H107" s="20"/>
      <c r="I107" s="20"/>
      <c r="J107" s="20"/>
      <c r="K107" s="20">
        <v>10</v>
      </c>
      <c r="L107" s="20"/>
      <c r="M107" s="20"/>
      <c r="N107" s="20"/>
      <c r="O107" s="20"/>
      <c r="P107" s="20"/>
      <c r="Q107" s="21"/>
    </row>
    <row r="108" spans="1:17" ht="21" x14ac:dyDescent="0.25">
      <c r="A108" s="54"/>
      <c r="B108" s="16" t="s">
        <v>767</v>
      </c>
      <c r="C108" s="55">
        <v>20</v>
      </c>
      <c r="D108" s="18">
        <v>315.60000000000002</v>
      </c>
      <c r="E108" s="514" t="s">
        <v>327</v>
      </c>
      <c r="F108" s="20">
        <v>10</v>
      </c>
      <c r="G108" s="20"/>
      <c r="H108" s="20"/>
      <c r="I108" s="20"/>
      <c r="J108" s="20"/>
      <c r="K108" s="20">
        <v>10</v>
      </c>
      <c r="L108" s="20"/>
      <c r="M108" s="20"/>
      <c r="N108" s="20"/>
      <c r="O108" s="20"/>
      <c r="P108" s="20"/>
      <c r="Q108" s="21"/>
    </row>
    <row r="109" spans="1:17" ht="21" x14ac:dyDescent="0.25">
      <c r="A109" s="54"/>
      <c r="B109" s="16" t="s">
        <v>768</v>
      </c>
      <c r="C109" s="55">
        <v>5</v>
      </c>
      <c r="D109" s="18">
        <v>150</v>
      </c>
      <c r="E109" s="514" t="s">
        <v>327</v>
      </c>
      <c r="F109" s="20">
        <v>3</v>
      </c>
      <c r="G109" s="20"/>
      <c r="H109" s="20"/>
      <c r="I109" s="20"/>
      <c r="J109" s="20"/>
      <c r="K109" s="20">
        <v>2</v>
      </c>
      <c r="L109" s="20"/>
      <c r="M109" s="20"/>
      <c r="N109" s="20"/>
      <c r="O109" s="20"/>
      <c r="P109" s="20"/>
      <c r="Q109" s="21"/>
    </row>
    <row r="110" spans="1:17" ht="15.75" thickBot="1" x14ac:dyDescent="0.3">
      <c r="A110" s="26"/>
      <c r="B110" s="27"/>
      <c r="D110" s="28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</row>
    <row r="111" spans="1:17" ht="16.5" thickTop="1" x14ac:dyDescent="0.25">
      <c r="A111" s="30" t="s">
        <v>44</v>
      </c>
      <c r="B111" s="31"/>
      <c r="C111" s="618">
        <f>SUM(D92:D110)</f>
        <v>23395.01</v>
      </c>
      <c r="D111" s="618"/>
      <c r="E111" s="32"/>
      <c r="F111" s="33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</row>
    <row r="112" spans="1:17" ht="15.75" x14ac:dyDescent="0.25">
      <c r="A112" s="36" t="s">
        <v>45</v>
      </c>
      <c r="B112" s="37"/>
      <c r="C112" s="619">
        <f>PRODUCT(C111,0.1)</f>
        <v>2339.5009999999997</v>
      </c>
      <c r="D112" s="620"/>
      <c r="F112" s="621"/>
      <c r="G112" s="621"/>
      <c r="H112" s="621"/>
      <c r="I112" s="621"/>
      <c r="J112" s="38"/>
      <c r="K112" s="38"/>
      <c r="L112" s="39"/>
    </row>
    <row r="113" spans="1:17" ht="15.75" x14ac:dyDescent="0.25">
      <c r="A113" s="40" t="s">
        <v>46</v>
      </c>
      <c r="B113" s="41"/>
      <c r="C113" s="616">
        <f>PRODUCT(C111,0.1)</f>
        <v>2339.5009999999997</v>
      </c>
      <c r="D113" s="617"/>
      <c r="F113" s="42"/>
      <c r="G113" s="42"/>
      <c r="H113" s="615"/>
      <c r="I113" s="615"/>
      <c r="J113" s="615"/>
      <c r="K113" s="615"/>
      <c r="L113" s="43"/>
    </row>
    <row r="114" spans="1:17" ht="15.75" x14ac:dyDescent="0.25">
      <c r="A114" s="40" t="s">
        <v>47</v>
      </c>
      <c r="B114" s="41"/>
      <c r="C114" s="616">
        <f>SUM(C111:D113)</f>
        <v>28074.011999999999</v>
      </c>
      <c r="D114" s="617"/>
      <c r="F114" s="42"/>
      <c r="G114" s="42"/>
      <c r="H114" s="615"/>
      <c r="I114" s="615"/>
      <c r="J114" s="615"/>
      <c r="K114" s="615"/>
      <c r="L114" s="43"/>
    </row>
    <row r="115" spans="1:17" ht="15.75" x14ac:dyDescent="0.25">
      <c r="A115" s="93"/>
      <c r="B115" s="79"/>
      <c r="C115" s="522"/>
      <c r="D115" s="522"/>
      <c r="F115" s="42"/>
      <c r="G115" s="42"/>
      <c r="H115" s="523"/>
      <c r="I115" s="523"/>
      <c r="J115" s="523"/>
      <c r="K115" s="523"/>
      <c r="L115" s="43"/>
    </row>
    <row r="116" spans="1:17" x14ac:dyDescent="0.25">
      <c r="A116" s="44"/>
      <c r="F116" s="42"/>
      <c r="G116" s="42"/>
      <c r="H116" s="615"/>
      <c r="I116" s="615"/>
      <c r="J116" s="615"/>
      <c r="K116" s="615"/>
      <c r="L116" s="43"/>
      <c r="M116" s="45"/>
    </row>
    <row r="117" spans="1:17" x14ac:dyDescent="0.25">
      <c r="A117" s="46" t="s">
        <v>48</v>
      </c>
      <c r="M117" s="47"/>
      <c r="N117" s="45"/>
    </row>
    <row r="118" spans="1:17" x14ac:dyDescent="0.25">
      <c r="A118" s="48"/>
      <c r="I118" s="43"/>
      <c r="J118" s="43"/>
      <c r="K118" s="43"/>
      <c r="L118" s="43"/>
    </row>
    <row r="119" spans="1:17" x14ac:dyDescent="0.25">
      <c r="A119" s="48" t="s">
        <v>1073</v>
      </c>
      <c r="I119" s="43"/>
      <c r="J119" s="49"/>
      <c r="K119" s="50"/>
      <c r="L119" s="43"/>
    </row>
    <row r="120" spans="1:17" x14ac:dyDescent="0.25">
      <c r="A120" s="622"/>
      <c r="B120" s="622"/>
      <c r="D120" s="623" t="s">
        <v>733</v>
      </c>
      <c r="E120" s="623"/>
      <c r="F120" s="623"/>
      <c r="I120" s="43"/>
      <c r="J120" s="51"/>
      <c r="K120" s="52"/>
      <c r="L120" s="43"/>
    </row>
    <row r="121" spans="1:17" x14ac:dyDescent="0.25">
      <c r="A121" s="624"/>
      <c r="B121" s="624"/>
      <c r="D121" s="625" t="s">
        <v>734</v>
      </c>
      <c r="E121" s="625"/>
      <c r="F121" s="625"/>
    </row>
    <row r="122" spans="1:17" x14ac:dyDescent="0.25">
      <c r="A122" s="626"/>
      <c r="B122" s="626"/>
      <c r="D122" s="26"/>
    </row>
    <row r="124" spans="1:17" x14ac:dyDescent="0.25">
      <c r="A124" s="606" t="s">
        <v>132</v>
      </c>
      <c r="B124" s="606"/>
      <c r="C124" s="606"/>
      <c r="D124" s="606"/>
      <c r="E124" s="606"/>
      <c r="F124" s="606"/>
      <c r="G124" s="606"/>
      <c r="H124" s="606"/>
      <c r="I124" s="606"/>
      <c r="J124" s="606"/>
      <c r="K124" s="606"/>
      <c r="L124" s="606"/>
      <c r="M124" s="606"/>
      <c r="N124" s="606"/>
      <c r="O124" s="606"/>
      <c r="P124" s="606"/>
      <c r="Q124" s="606"/>
    </row>
    <row r="125" spans="1:17" x14ac:dyDescent="0.25">
      <c r="A125" s="7"/>
    </row>
    <row r="126" spans="1:17" x14ac:dyDescent="0.25">
      <c r="A126" s="7"/>
      <c r="C126" s="607" t="s">
        <v>1</v>
      </c>
      <c r="D126" s="607"/>
      <c r="E126" s="607"/>
      <c r="F126" s="607"/>
      <c r="G126" s="607"/>
      <c r="H126" s="607"/>
      <c r="I126" s="607"/>
      <c r="J126" s="607"/>
    </row>
    <row r="127" spans="1:17" x14ac:dyDescent="0.25">
      <c r="A127" s="7" t="s">
        <v>725</v>
      </c>
      <c r="D127" s="3"/>
      <c r="E127" s="3"/>
    </row>
    <row r="128" spans="1:17" x14ac:dyDescent="0.25">
      <c r="A128" s="7"/>
    </row>
    <row r="129" spans="1:17" x14ac:dyDescent="0.25">
      <c r="A129" s="9" t="s">
        <v>3</v>
      </c>
    </row>
    <row r="130" spans="1:17" ht="15.75" thickBot="1" x14ac:dyDescent="0.3">
      <c r="A130" s="7" t="s">
        <v>4</v>
      </c>
    </row>
    <row r="131" spans="1:17" x14ac:dyDescent="0.25">
      <c r="A131" s="608" t="s">
        <v>5</v>
      </c>
      <c r="B131" s="610" t="s">
        <v>6</v>
      </c>
      <c r="C131" s="10" t="s">
        <v>7</v>
      </c>
      <c r="D131" s="612" t="s">
        <v>8</v>
      </c>
      <c r="E131" s="610" t="s">
        <v>9</v>
      </c>
      <c r="F131" s="610" t="s">
        <v>10</v>
      </c>
      <c r="G131" s="610"/>
      <c r="H131" s="610"/>
      <c r="I131" s="610"/>
      <c r="J131" s="610"/>
      <c r="K131" s="610"/>
      <c r="L131" s="610"/>
      <c r="M131" s="610"/>
      <c r="N131" s="610"/>
      <c r="O131" s="610"/>
      <c r="P131" s="610"/>
      <c r="Q131" s="614"/>
    </row>
    <row r="132" spans="1:17" ht="15.75" thickBot="1" x14ac:dyDescent="0.3">
      <c r="A132" s="609"/>
      <c r="B132" s="611"/>
      <c r="C132" s="13" t="s">
        <v>13</v>
      </c>
      <c r="D132" s="613"/>
      <c r="E132" s="611"/>
      <c r="F132" s="13" t="s">
        <v>14</v>
      </c>
      <c r="G132" s="13" t="s">
        <v>15</v>
      </c>
      <c r="H132" s="13" t="s">
        <v>16</v>
      </c>
      <c r="I132" s="13" t="s">
        <v>17</v>
      </c>
      <c r="J132" s="13" t="s">
        <v>18</v>
      </c>
      <c r="K132" s="13" t="s">
        <v>19</v>
      </c>
      <c r="L132" s="13" t="s">
        <v>20</v>
      </c>
      <c r="M132" s="13" t="s">
        <v>21</v>
      </c>
      <c r="N132" s="13" t="s">
        <v>22</v>
      </c>
      <c r="O132" s="13" t="s">
        <v>23</v>
      </c>
      <c r="P132" s="13" t="s">
        <v>24</v>
      </c>
      <c r="Q132" s="14" t="s">
        <v>25</v>
      </c>
    </row>
    <row r="133" spans="1:17" ht="21" x14ac:dyDescent="0.25">
      <c r="A133" s="15"/>
      <c r="B133" s="16" t="s">
        <v>769</v>
      </c>
      <c r="C133" s="55">
        <v>15</v>
      </c>
      <c r="D133" s="18">
        <v>307.5</v>
      </c>
      <c r="E133" s="514" t="s">
        <v>327</v>
      </c>
      <c r="F133" s="20">
        <v>10</v>
      </c>
      <c r="G133" s="20"/>
      <c r="H133" s="20"/>
      <c r="I133" s="20"/>
      <c r="J133" s="20"/>
      <c r="K133" s="20">
        <v>5</v>
      </c>
      <c r="L133" s="20"/>
      <c r="M133" s="20"/>
      <c r="N133" s="20"/>
      <c r="O133" s="20"/>
      <c r="P133" s="20"/>
      <c r="Q133" s="25"/>
    </row>
    <row r="134" spans="1:17" ht="21" x14ac:dyDescent="0.25">
      <c r="A134" s="15"/>
      <c r="B134" s="16" t="s">
        <v>770</v>
      </c>
      <c r="C134" s="55">
        <v>20</v>
      </c>
      <c r="D134" s="18">
        <v>1123.5999999999999</v>
      </c>
      <c r="E134" s="514" t="s">
        <v>327</v>
      </c>
      <c r="F134" s="20">
        <v>10</v>
      </c>
      <c r="G134" s="20"/>
      <c r="H134" s="20"/>
      <c r="I134" s="20"/>
      <c r="J134" s="20"/>
      <c r="K134" s="20">
        <v>10</v>
      </c>
      <c r="L134" s="20"/>
      <c r="M134" s="20"/>
      <c r="N134" s="20"/>
      <c r="O134" s="20"/>
      <c r="P134" s="20"/>
      <c r="Q134" s="21"/>
    </row>
    <row r="135" spans="1:17" ht="21" x14ac:dyDescent="0.25">
      <c r="A135" s="15"/>
      <c r="B135" s="16" t="s">
        <v>771</v>
      </c>
      <c r="C135" s="55">
        <v>20</v>
      </c>
      <c r="D135" s="18">
        <v>2141.1999999999998</v>
      </c>
      <c r="E135" s="514" t="s">
        <v>327</v>
      </c>
      <c r="F135" s="20">
        <v>10</v>
      </c>
      <c r="G135" s="20"/>
      <c r="H135" s="20"/>
      <c r="I135" s="20"/>
      <c r="J135" s="20"/>
      <c r="K135" s="20">
        <v>10</v>
      </c>
      <c r="L135" s="20"/>
      <c r="M135" s="20"/>
      <c r="N135" s="20"/>
      <c r="O135" s="20"/>
      <c r="P135" s="20"/>
      <c r="Q135" s="21"/>
    </row>
    <row r="136" spans="1:17" ht="21" x14ac:dyDescent="0.25">
      <c r="A136" s="15"/>
      <c r="B136" s="16" t="s">
        <v>772</v>
      </c>
      <c r="C136" s="55">
        <v>20</v>
      </c>
      <c r="D136" s="18">
        <v>667.4</v>
      </c>
      <c r="E136" s="514" t="s">
        <v>327</v>
      </c>
      <c r="F136" s="20">
        <v>10</v>
      </c>
      <c r="G136" s="20"/>
      <c r="H136" s="20"/>
      <c r="I136" s="20"/>
      <c r="J136" s="20"/>
      <c r="K136" s="20">
        <v>10</v>
      </c>
      <c r="L136" s="20"/>
      <c r="M136" s="20"/>
      <c r="N136" s="20"/>
      <c r="O136" s="20"/>
      <c r="P136" s="20"/>
      <c r="Q136" s="21"/>
    </row>
    <row r="137" spans="1:17" ht="21" x14ac:dyDescent="0.25">
      <c r="A137" s="54"/>
      <c r="B137" s="16" t="s">
        <v>773</v>
      </c>
      <c r="C137" s="55">
        <v>20</v>
      </c>
      <c r="D137" s="18">
        <v>347.4</v>
      </c>
      <c r="E137" s="514" t="s">
        <v>327</v>
      </c>
      <c r="F137" s="20">
        <v>10</v>
      </c>
      <c r="G137" s="20"/>
      <c r="H137" s="20"/>
      <c r="I137" s="20"/>
      <c r="J137" s="20"/>
      <c r="K137" s="20">
        <v>10</v>
      </c>
      <c r="L137" s="20"/>
      <c r="M137" s="20"/>
      <c r="N137" s="20"/>
      <c r="O137" s="20"/>
      <c r="P137" s="20"/>
      <c r="Q137" s="21"/>
    </row>
    <row r="138" spans="1:17" ht="21" x14ac:dyDescent="0.25">
      <c r="A138" s="54"/>
      <c r="B138" s="16" t="s">
        <v>774</v>
      </c>
      <c r="C138" s="55">
        <v>20</v>
      </c>
      <c r="D138" s="18">
        <v>540.6</v>
      </c>
      <c r="E138" s="514" t="s">
        <v>327</v>
      </c>
      <c r="F138" s="20">
        <v>10</v>
      </c>
      <c r="G138" s="20"/>
      <c r="H138" s="20"/>
      <c r="I138" s="20"/>
      <c r="J138" s="20"/>
      <c r="K138" s="20">
        <v>10</v>
      </c>
      <c r="L138" s="20"/>
      <c r="M138" s="20"/>
      <c r="N138" s="20"/>
      <c r="O138" s="20"/>
      <c r="P138" s="20"/>
      <c r="Q138" s="21"/>
    </row>
    <row r="139" spans="1:17" ht="21" x14ac:dyDescent="0.25">
      <c r="A139" s="54"/>
      <c r="B139" s="16" t="s">
        <v>775</v>
      </c>
      <c r="C139" s="55">
        <v>10</v>
      </c>
      <c r="D139" s="18">
        <v>689</v>
      </c>
      <c r="E139" s="514" t="s">
        <v>327</v>
      </c>
      <c r="F139" s="20">
        <v>5</v>
      </c>
      <c r="G139" s="20"/>
      <c r="H139" s="20"/>
      <c r="I139" s="20"/>
      <c r="J139" s="20"/>
      <c r="K139" s="20">
        <v>5</v>
      </c>
      <c r="L139" s="20"/>
      <c r="M139" s="20"/>
      <c r="N139" s="20"/>
      <c r="O139" s="20"/>
      <c r="P139" s="20"/>
      <c r="Q139" s="21"/>
    </row>
    <row r="140" spans="1:17" ht="21" x14ac:dyDescent="0.25">
      <c r="A140" s="54"/>
      <c r="B140" s="16" t="s">
        <v>776</v>
      </c>
      <c r="C140" s="55">
        <v>50</v>
      </c>
      <c r="D140" s="18">
        <v>5750</v>
      </c>
      <c r="E140" s="514" t="s">
        <v>327</v>
      </c>
      <c r="F140" s="20">
        <v>30</v>
      </c>
      <c r="G140" s="20"/>
      <c r="H140" s="20"/>
      <c r="I140" s="20"/>
      <c r="J140" s="20"/>
      <c r="K140" s="20">
        <v>20</v>
      </c>
      <c r="L140" s="20"/>
      <c r="M140" s="20"/>
      <c r="N140" s="20"/>
      <c r="O140" s="20"/>
      <c r="P140" s="20"/>
      <c r="Q140" s="21"/>
    </row>
    <row r="141" spans="1:17" ht="21" x14ac:dyDescent="0.25">
      <c r="A141" s="54"/>
      <c r="B141" s="16" t="s">
        <v>777</v>
      </c>
      <c r="C141" s="55">
        <v>20</v>
      </c>
      <c r="D141" s="18">
        <v>248</v>
      </c>
      <c r="E141" s="514" t="s">
        <v>327</v>
      </c>
      <c r="F141" s="20">
        <v>10</v>
      </c>
      <c r="G141" s="20"/>
      <c r="H141" s="20"/>
      <c r="I141" s="20"/>
      <c r="J141" s="20"/>
      <c r="K141" s="20">
        <v>10</v>
      </c>
      <c r="L141" s="20"/>
      <c r="M141" s="20"/>
      <c r="N141" s="20"/>
      <c r="O141" s="20"/>
      <c r="P141" s="20"/>
      <c r="Q141" s="21"/>
    </row>
    <row r="142" spans="1:17" ht="21" x14ac:dyDescent="0.25">
      <c r="A142" s="54"/>
      <c r="B142" s="16" t="s">
        <v>778</v>
      </c>
      <c r="C142" s="55">
        <v>10</v>
      </c>
      <c r="D142" s="18">
        <v>837.4</v>
      </c>
      <c r="E142" s="514" t="s">
        <v>327</v>
      </c>
      <c r="F142" s="20">
        <v>5</v>
      </c>
      <c r="G142" s="20"/>
      <c r="H142" s="20"/>
      <c r="I142" s="20"/>
      <c r="J142" s="20"/>
      <c r="K142" s="20">
        <v>5</v>
      </c>
      <c r="L142" s="20"/>
      <c r="M142" s="20"/>
      <c r="N142" s="20"/>
      <c r="O142" s="20"/>
      <c r="P142" s="20"/>
      <c r="Q142" s="21"/>
    </row>
    <row r="143" spans="1:17" ht="21" x14ac:dyDescent="0.25">
      <c r="A143" s="54"/>
      <c r="B143" s="16" t="s">
        <v>779</v>
      </c>
      <c r="C143" s="55">
        <v>10</v>
      </c>
      <c r="D143" s="18">
        <v>300</v>
      </c>
      <c r="E143" s="514" t="s">
        <v>327</v>
      </c>
      <c r="F143" s="20">
        <v>5</v>
      </c>
      <c r="G143" s="20"/>
      <c r="H143" s="20"/>
      <c r="I143" s="20"/>
      <c r="J143" s="20"/>
      <c r="K143" s="20">
        <v>5</v>
      </c>
      <c r="L143" s="20"/>
      <c r="M143" s="20"/>
      <c r="N143" s="20"/>
      <c r="O143" s="20"/>
      <c r="P143" s="20"/>
      <c r="Q143" s="21"/>
    </row>
    <row r="144" spans="1:17" x14ac:dyDescent="0.25">
      <c r="A144" s="54"/>
      <c r="B144" s="16"/>
      <c r="C144" s="55"/>
      <c r="D144" s="18"/>
      <c r="E144" s="514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1"/>
    </row>
    <row r="145" spans="1:17" x14ac:dyDescent="0.25">
      <c r="A145" s="54"/>
      <c r="B145" s="16"/>
      <c r="C145" s="55"/>
      <c r="D145" s="18"/>
      <c r="E145" s="19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5"/>
    </row>
    <row r="146" spans="1:17" x14ac:dyDescent="0.25">
      <c r="A146" s="54"/>
      <c r="B146" s="16"/>
      <c r="C146" s="55"/>
      <c r="D146" s="18"/>
      <c r="E146" s="19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1"/>
    </row>
    <row r="147" spans="1:17" x14ac:dyDescent="0.25">
      <c r="A147" s="54"/>
      <c r="B147" s="16"/>
      <c r="C147" s="55"/>
      <c r="D147" s="18"/>
      <c r="E147" s="19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1"/>
    </row>
    <row r="148" spans="1:17" x14ac:dyDescent="0.25">
      <c r="A148" s="54"/>
      <c r="B148" s="16"/>
      <c r="C148" s="55"/>
      <c r="D148" s="18"/>
      <c r="E148" s="19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1"/>
    </row>
    <row r="149" spans="1:17" x14ac:dyDescent="0.25">
      <c r="A149" s="54"/>
      <c r="B149" s="16"/>
      <c r="C149" s="55"/>
      <c r="D149" s="18"/>
      <c r="E149" s="19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1"/>
    </row>
    <row r="150" spans="1:17" x14ac:dyDescent="0.25">
      <c r="A150" s="54"/>
      <c r="B150" s="16"/>
      <c r="C150" s="55"/>
      <c r="D150" s="18"/>
      <c r="E150" s="19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1"/>
    </row>
    <row r="151" spans="1:17" ht="15.75" thickBot="1" x14ac:dyDescent="0.3">
      <c r="A151" s="26"/>
      <c r="B151" s="27"/>
      <c r="D151" s="28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</row>
    <row r="152" spans="1:17" ht="16.5" thickTop="1" x14ac:dyDescent="0.25">
      <c r="A152" s="30" t="s">
        <v>44</v>
      </c>
      <c r="B152" s="31"/>
      <c r="C152" s="618">
        <f>SUM(D133:D151)</f>
        <v>12952.1</v>
      </c>
      <c r="D152" s="618"/>
      <c r="E152" s="32"/>
      <c r="F152" s="33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</row>
    <row r="153" spans="1:17" ht="15.75" x14ac:dyDescent="0.25">
      <c r="A153" s="36" t="s">
        <v>45</v>
      </c>
      <c r="B153" s="37"/>
      <c r="C153" s="619">
        <f>PRODUCT(C152,0.1)</f>
        <v>1295.21</v>
      </c>
      <c r="D153" s="620"/>
      <c r="F153" s="621"/>
      <c r="G153" s="621"/>
      <c r="H153" s="621"/>
      <c r="I153" s="621"/>
      <c r="J153" s="38"/>
      <c r="K153" s="38"/>
      <c r="L153" s="39"/>
    </row>
    <row r="154" spans="1:17" ht="15.75" x14ac:dyDescent="0.25">
      <c r="A154" s="40" t="s">
        <v>46</v>
      </c>
      <c r="B154" s="41"/>
      <c r="C154" s="616">
        <f>PRODUCT(C152,0.1)</f>
        <v>1295.21</v>
      </c>
      <c r="D154" s="617"/>
      <c r="F154" s="42"/>
      <c r="G154" s="42"/>
      <c r="H154" s="615"/>
      <c r="I154" s="615"/>
      <c r="J154" s="615"/>
      <c r="K154" s="615"/>
      <c r="L154" s="43"/>
    </row>
    <row r="155" spans="1:17" ht="15.75" x14ac:dyDescent="0.25">
      <c r="A155" s="40" t="s">
        <v>47</v>
      </c>
      <c r="B155" s="41"/>
      <c r="C155" s="616">
        <f>SUM(C152:D154)</f>
        <v>15542.52</v>
      </c>
      <c r="D155" s="617"/>
      <c r="F155" s="42"/>
      <c r="G155" s="42"/>
      <c r="H155" s="615"/>
      <c r="I155" s="615"/>
      <c r="J155" s="615"/>
      <c r="K155" s="615"/>
      <c r="L155" s="43"/>
    </row>
    <row r="156" spans="1:17" ht="15.75" x14ac:dyDescent="0.25">
      <c r="A156" s="93"/>
      <c r="B156" s="79"/>
      <c r="C156" s="522"/>
      <c r="D156" s="522"/>
      <c r="F156" s="42"/>
      <c r="G156" s="42"/>
      <c r="H156" s="523"/>
      <c r="I156" s="523"/>
      <c r="J156" s="523"/>
      <c r="K156" s="523"/>
      <c r="L156" s="43"/>
    </row>
    <row r="157" spans="1:17" x14ac:dyDescent="0.25">
      <c r="A157" s="46" t="s">
        <v>48</v>
      </c>
      <c r="M157" s="47"/>
      <c r="N157" s="45"/>
    </row>
    <row r="158" spans="1:17" x14ac:dyDescent="0.25">
      <c r="A158" s="48"/>
      <c r="I158" s="43"/>
      <c r="J158" s="43"/>
      <c r="K158" s="43"/>
      <c r="L158" s="43"/>
    </row>
    <row r="159" spans="1:17" x14ac:dyDescent="0.25">
      <c r="A159" s="48" t="s">
        <v>1075</v>
      </c>
      <c r="I159" s="43"/>
      <c r="J159" s="49"/>
      <c r="K159" s="50"/>
      <c r="L159" s="43"/>
    </row>
    <row r="160" spans="1:17" x14ac:dyDescent="0.25">
      <c r="A160" s="622"/>
      <c r="B160" s="622"/>
      <c r="D160" s="623" t="s">
        <v>733</v>
      </c>
      <c r="E160" s="623"/>
      <c r="F160" s="623"/>
      <c r="I160" s="43"/>
      <c r="J160" s="51"/>
      <c r="K160" s="52"/>
      <c r="L160" s="43"/>
    </row>
    <row r="161" spans="1:17" x14ac:dyDescent="0.25">
      <c r="A161" s="624"/>
      <c r="B161" s="624"/>
      <c r="D161" s="625" t="s">
        <v>734</v>
      </c>
      <c r="E161" s="625"/>
      <c r="F161" s="625"/>
    </row>
    <row r="162" spans="1:17" x14ac:dyDescent="0.25">
      <c r="A162" s="626"/>
      <c r="B162" s="626"/>
      <c r="D162" s="26"/>
    </row>
    <row r="165" spans="1:17" x14ac:dyDescent="0.25">
      <c r="A165" s="606" t="s">
        <v>355</v>
      </c>
      <c r="B165" s="606"/>
      <c r="C165" s="606"/>
      <c r="D165" s="606"/>
      <c r="E165" s="606"/>
      <c r="F165" s="606"/>
      <c r="G165" s="606"/>
      <c r="H165" s="606"/>
      <c r="I165" s="606"/>
      <c r="J165" s="606"/>
      <c r="K165" s="606"/>
      <c r="L165" s="606"/>
      <c r="M165" s="606"/>
      <c r="N165" s="606"/>
      <c r="O165" s="606"/>
      <c r="P165" s="606"/>
      <c r="Q165" s="606"/>
    </row>
    <row r="166" spans="1:17" x14ac:dyDescent="0.25">
      <c r="A166" s="7"/>
    </row>
    <row r="167" spans="1:17" x14ac:dyDescent="0.25">
      <c r="A167" s="7"/>
      <c r="C167" s="607" t="s">
        <v>1</v>
      </c>
      <c r="D167" s="607"/>
      <c r="E167" s="607"/>
      <c r="F167" s="607"/>
      <c r="G167" s="607"/>
      <c r="H167" s="607"/>
      <c r="I167" s="607"/>
      <c r="J167" s="607"/>
    </row>
    <row r="168" spans="1:17" x14ac:dyDescent="0.25">
      <c r="A168" s="7" t="s">
        <v>725</v>
      </c>
      <c r="D168" s="3"/>
      <c r="E168" s="3"/>
    </row>
    <row r="169" spans="1:17" x14ac:dyDescent="0.25">
      <c r="A169" s="7"/>
    </row>
    <row r="170" spans="1:17" x14ac:dyDescent="0.25">
      <c r="A170" s="9" t="s">
        <v>3</v>
      </c>
    </row>
    <row r="171" spans="1:17" ht="15.75" thickBot="1" x14ac:dyDescent="0.3">
      <c r="A171" s="7" t="s">
        <v>4</v>
      </c>
    </row>
    <row r="172" spans="1:17" x14ac:dyDescent="0.25">
      <c r="A172" s="608" t="s">
        <v>5</v>
      </c>
      <c r="B172" s="610" t="s">
        <v>6</v>
      </c>
      <c r="C172" s="10" t="s">
        <v>7</v>
      </c>
      <c r="D172" s="612" t="s">
        <v>8</v>
      </c>
      <c r="E172" s="610" t="s">
        <v>9</v>
      </c>
      <c r="F172" s="610" t="s">
        <v>10</v>
      </c>
      <c r="G172" s="610"/>
      <c r="H172" s="610"/>
      <c r="I172" s="610"/>
      <c r="J172" s="610"/>
      <c r="K172" s="610"/>
      <c r="L172" s="610"/>
      <c r="M172" s="610"/>
      <c r="N172" s="610"/>
      <c r="O172" s="610"/>
      <c r="P172" s="610"/>
      <c r="Q172" s="614"/>
    </row>
    <row r="173" spans="1:17" ht="15.75" thickBot="1" x14ac:dyDescent="0.3">
      <c r="A173" s="609"/>
      <c r="B173" s="611"/>
      <c r="C173" s="13" t="s">
        <v>13</v>
      </c>
      <c r="D173" s="613"/>
      <c r="E173" s="611"/>
      <c r="F173" s="13" t="s">
        <v>14</v>
      </c>
      <c r="G173" s="13" t="s">
        <v>15</v>
      </c>
      <c r="H173" s="13" t="s">
        <v>16</v>
      </c>
      <c r="I173" s="13" t="s">
        <v>17</v>
      </c>
      <c r="J173" s="13" t="s">
        <v>18</v>
      </c>
      <c r="K173" s="13" t="s">
        <v>19</v>
      </c>
      <c r="L173" s="13" t="s">
        <v>20</v>
      </c>
      <c r="M173" s="13" t="s">
        <v>21</v>
      </c>
      <c r="N173" s="13" t="s">
        <v>22</v>
      </c>
      <c r="O173" s="13" t="s">
        <v>23</v>
      </c>
      <c r="P173" s="13" t="s">
        <v>24</v>
      </c>
      <c r="Q173" s="14" t="s">
        <v>25</v>
      </c>
    </row>
    <row r="174" spans="1:17" x14ac:dyDescent="0.25">
      <c r="A174" s="15"/>
      <c r="B174" s="16" t="s">
        <v>780</v>
      </c>
      <c r="C174" s="55">
        <v>30</v>
      </c>
      <c r="D174" s="18">
        <v>1050</v>
      </c>
      <c r="E174" s="19" t="s">
        <v>781</v>
      </c>
      <c r="F174" s="20">
        <v>15</v>
      </c>
      <c r="G174" s="20"/>
      <c r="H174" s="20"/>
      <c r="I174" s="20"/>
      <c r="J174" s="20"/>
      <c r="K174" s="20">
        <v>15</v>
      </c>
      <c r="L174" s="20"/>
      <c r="M174" s="20"/>
      <c r="N174" s="20"/>
      <c r="O174" s="20"/>
      <c r="P174" s="20"/>
      <c r="Q174" s="25"/>
    </row>
    <row r="175" spans="1:17" x14ac:dyDescent="0.25">
      <c r="A175" s="15"/>
      <c r="B175" s="16" t="s">
        <v>782</v>
      </c>
      <c r="C175" s="55">
        <v>72</v>
      </c>
      <c r="D175" s="18">
        <v>3960</v>
      </c>
      <c r="E175" s="19" t="s">
        <v>781</v>
      </c>
      <c r="F175" s="20">
        <v>40</v>
      </c>
      <c r="G175" s="20"/>
      <c r="H175" s="20"/>
      <c r="I175" s="20"/>
      <c r="J175" s="20"/>
      <c r="K175" s="20">
        <v>32</v>
      </c>
      <c r="L175" s="20"/>
      <c r="M175" s="20"/>
      <c r="N175" s="20"/>
      <c r="O175" s="20"/>
      <c r="P175" s="20"/>
      <c r="Q175" s="21"/>
    </row>
    <row r="176" spans="1:17" x14ac:dyDescent="0.25">
      <c r="A176" s="15"/>
      <c r="B176" s="16" t="s">
        <v>783</v>
      </c>
      <c r="C176" s="55">
        <v>15</v>
      </c>
      <c r="D176" s="18">
        <v>1380</v>
      </c>
      <c r="E176" s="19" t="s">
        <v>781</v>
      </c>
      <c r="F176" s="20">
        <v>10</v>
      </c>
      <c r="G176" s="20"/>
      <c r="H176" s="20"/>
      <c r="I176" s="20"/>
      <c r="J176" s="20"/>
      <c r="K176" s="20">
        <v>5</v>
      </c>
      <c r="L176" s="20"/>
      <c r="M176" s="20"/>
      <c r="N176" s="20"/>
      <c r="O176" s="20"/>
      <c r="P176" s="20"/>
      <c r="Q176" s="21"/>
    </row>
    <row r="177" spans="1:17" x14ac:dyDescent="0.25">
      <c r="A177" s="15"/>
      <c r="B177" s="16" t="s">
        <v>784</v>
      </c>
      <c r="C177" s="55">
        <v>4</v>
      </c>
      <c r="D177" s="18">
        <v>2060</v>
      </c>
      <c r="E177" s="19" t="s">
        <v>781</v>
      </c>
      <c r="F177" s="20">
        <v>3</v>
      </c>
      <c r="G177" s="20"/>
      <c r="H177" s="20"/>
      <c r="I177" s="20"/>
      <c r="J177" s="20"/>
      <c r="K177" s="20">
        <v>1</v>
      </c>
      <c r="L177" s="20"/>
      <c r="M177" s="20"/>
      <c r="N177" s="20"/>
      <c r="O177" s="20"/>
      <c r="P177" s="20"/>
      <c r="Q177" s="21"/>
    </row>
    <row r="178" spans="1:17" x14ac:dyDescent="0.25">
      <c r="A178" s="54"/>
      <c r="B178" s="16" t="s">
        <v>785</v>
      </c>
      <c r="C178" s="55">
        <v>6</v>
      </c>
      <c r="D178" s="18">
        <v>3090</v>
      </c>
      <c r="E178" s="19" t="s">
        <v>781</v>
      </c>
      <c r="F178" s="20">
        <v>3</v>
      </c>
      <c r="G178" s="20"/>
      <c r="H178" s="20"/>
      <c r="I178" s="20"/>
      <c r="J178" s="20"/>
      <c r="K178" s="20">
        <v>3</v>
      </c>
      <c r="L178" s="20"/>
      <c r="M178" s="20"/>
      <c r="N178" s="20"/>
      <c r="O178" s="20"/>
      <c r="P178" s="20"/>
      <c r="Q178" s="21"/>
    </row>
    <row r="179" spans="1:17" x14ac:dyDescent="0.25">
      <c r="A179" s="54"/>
      <c r="B179" s="16" t="s">
        <v>786</v>
      </c>
      <c r="C179" s="55">
        <v>5</v>
      </c>
      <c r="D179" s="18">
        <v>1500</v>
      </c>
      <c r="E179" s="19" t="s">
        <v>781</v>
      </c>
      <c r="F179" s="20">
        <v>3</v>
      </c>
      <c r="G179" s="20"/>
      <c r="H179" s="20"/>
      <c r="I179" s="20"/>
      <c r="J179" s="20"/>
      <c r="K179" s="20">
        <v>2</v>
      </c>
      <c r="L179" s="20"/>
      <c r="M179" s="20"/>
      <c r="N179" s="20"/>
      <c r="O179" s="20"/>
      <c r="P179" s="20"/>
      <c r="Q179" s="21"/>
    </row>
    <row r="180" spans="1:17" x14ac:dyDescent="0.25">
      <c r="A180" s="54"/>
      <c r="B180" s="16" t="s">
        <v>787</v>
      </c>
      <c r="C180" s="55">
        <v>15</v>
      </c>
      <c r="D180" s="18">
        <v>2250</v>
      </c>
      <c r="E180" s="19" t="s">
        <v>781</v>
      </c>
      <c r="F180" s="20">
        <v>8</v>
      </c>
      <c r="G180" s="20"/>
      <c r="H180" s="20"/>
      <c r="I180" s="20"/>
      <c r="J180" s="20"/>
      <c r="K180" s="20">
        <v>7</v>
      </c>
      <c r="L180" s="20"/>
      <c r="M180" s="20"/>
      <c r="N180" s="20"/>
      <c r="O180" s="20"/>
      <c r="P180" s="20"/>
      <c r="Q180" s="21"/>
    </row>
    <row r="181" spans="1:17" x14ac:dyDescent="0.25">
      <c r="A181" s="54"/>
      <c r="B181" s="16" t="s">
        <v>788</v>
      </c>
      <c r="C181" s="55">
        <v>15</v>
      </c>
      <c r="D181" s="18">
        <v>585</v>
      </c>
      <c r="E181" s="19" t="s">
        <v>781</v>
      </c>
      <c r="F181" s="20">
        <v>8</v>
      </c>
      <c r="G181" s="20"/>
      <c r="H181" s="20"/>
      <c r="I181" s="20"/>
      <c r="J181" s="20"/>
      <c r="K181" s="20">
        <v>7</v>
      </c>
      <c r="L181" s="20"/>
      <c r="M181" s="20"/>
      <c r="N181" s="20"/>
      <c r="O181" s="20"/>
      <c r="P181" s="20"/>
      <c r="Q181" s="21"/>
    </row>
    <row r="182" spans="1:17" x14ac:dyDescent="0.25">
      <c r="A182" s="54"/>
      <c r="B182" s="16" t="s">
        <v>789</v>
      </c>
      <c r="C182" s="55">
        <v>20</v>
      </c>
      <c r="D182" s="18">
        <v>3300</v>
      </c>
      <c r="E182" s="19" t="s">
        <v>781</v>
      </c>
      <c r="F182" s="20">
        <v>10</v>
      </c>
      <c r="G182" s="20"/>
      <c r="H182" s="20"/>
      <c r="I182" s="20"/>
      <c r="J182" s="20"/>
      <c r="K182" s="20">
        <v>10</v>
      </c>
      <c r="L182" s="20"/>
      <c r="M182" s="20"/>
      <c r="N182" s="20"/>
      <c r="O182" s="20"/>
      <c r="P182" s="20"/>
      <c r="Q182" s="21"/>
    </row>
    <row r="183" spans="1:17" x14ac:dyDescent="0.25">
      <c r="A183" s="54"/>
      <c r="B183" s="16" t="s">
        <v>790</v>
      </c>
      <c r="C183" s="55">
        <v>20</v>
      </c>
      <c r="D183" s="18">
        <v>800</v>
      </c>
      <c r="E183" s="19" t="s">
        <v>781</v>
      </c>
      <c r="F183" s="20">
        <v>10</v>
      </c>
      <c r="G183" s="20"/>
      <c r="H183" s="20"/>
      <c r="I183" s="20"/>
      <c r="J183" s="20"/>
      <c r="K183" s="20">
        <v>10</v>
      </c>
      <c r="L183" s="20"/>
      <c r="M183" s="20"/>
      <c r="N183" s="20"/>
      <c r="O183" s="20"/>
      <c r="P183" s="20"/>
      <c r="Q183" s="21"/>
    </row>
    <row r="184" spans="1:17" x14ac:dyDescent="0.25">
      <c r="A184" s="54"/>
      <c r="B184" s="16" t="s">
        <v>791</v>
      </c>
      <c r="C184" s="55">
        <v>4</v>
      </c>
      <c r="D184" s="18">
        <v>8400</v>
      </c>
      <c r="E184" s="19" t="s">
        <v>781</v>
      </c>
      <c r="F184" s="20">
        <v>4</v>
      </c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1"/>
    </row>
    <row r="185" spans="1:17" x14ac:dyDescent="0.25">
      <c r="A185" s="54"/>
      <c r="B185" s="16" t="s">
        <v>792</v>
      </c>
      <c r="C185" s="55">
        <v>25</v>
      </c>
      <c r="D185" s="18">
        <v>500</v>
      </c>
      <c r="E185" s="19" t="s">
        <v>781</v>
      </c>
      <c r="F185" s="20">
        <v>15</v>
      </c>
      <c r="G185" s="20"/>
      <c r="H185" s="20"/>
      <c r="I185" s="20"/>
      <c r="J185" s="20"/>
      <c r="K185" s="20">
        <v>10</v>
      </c>
      <c r="L185" s="20"/>
      <c r="M185" s="20"/>
      <c r="N185" s="20"/>
      <c r="O185" s="20"/>
      <c r="P185" s="20"/>
      <c r="Q185" s="21"/>
    </row>
    <row r="186" spans="1:17" x14ac:dyDescent="0.25">
      <c r="A186" s="54"/>
      <c r="B186" s="16" t="s">
        <v>793</v>
      </c>
      <c r="C186" s="55">
        <v>5</v>
      </c>
      <c r="D186" s="18">
        <v>250</v>
      </c>
      <c r="E186" s="19" t="s">
        <v>781</v>
      </c>
      <c r="F186" s="20">
        <v>3</v>
      </c>
      <c r="G186" s="20"/>
      <c r="H186" s="20"/>
      <c r="I186" s="20"/>
      <c r="J186" s="20"/>
      <c r="K186" s="20">
        <v>2</v>
      </c>
      <c r="L186" s="20"/>
      <c r="M186" s="20"/>
      <c r="N186" s="20"/>
      <c r="O186" s="20"/>
      <c r="P186" s="20"/>
      <c r="Q186" s="25"/>
    </row>
    <row r="187" spans="1:17" x14ac:dyDescent="0.25">
      <c r="A187" s="54"/>
      <c r="B187" s="16" t="s">
        <v>794</v>
      </c>
      <c r="C187" s="55">
        <v>15</v>
      </c>
      <c r="D187" s="18">
        <v>6750</v>
      </c>
      <c r="E187" s="19" t="s">
        <v>781</v>
      </c>
      <c r="F187" s="20">
        <v>8</v>
      </c>
      <c r="G187" s="20"/>
      <c r="H187" s="20"/>
      <c r="I187" s="20"/>
      <c r="J187" s="20"/>
      <c r="K187" s="20">
        <v>7</v>
      </c>
      <c r="L187" s="20"/>
      <c r="M187" s="20"/>
      <c r="N187" s="20"/>
      <c r="O187" s="20"/>
      <c r="P187" s="20"/>
      <c r="Q187" s="21"/>
    </row>
    <row r="188" spans="1:17" x14ac:dyDescent="0.25">
      <c r="A188" s="54"/>
      <c r="B188" s="16" t="s">
        <v>795</v>
      </c>
      <c r="C188" s="55">
        <v>20</v>
      </c>
      <c r="D188" s="18">
        <v>250</v>
      </c>
      <c r="E188" s="19" t="s">
        <v>781</v>
      </c>
      <c r="F188" s="20">
        <v>10</v>
      </c>
      <c r="G188" s="20"/>
      <c r="H188" s="20"/>
      <c r="I188" s="20"/>
      <c r="J188" s="20"/>
      <c r="K188" s="20">
        <v>10</v>
      </c>
      <c r="L188" s="20"/>
      <c r="M188" s="20"/>
      <c r="N188" s="20"/>
      <c r="O188" s="20"/>
      <c r="P188" s="20"/>
      <c r="Q188" s="21"/>
    </row>
    <row r="189" spans="1:17" x14ac:dyDescent="0.25">
      <c r="A189" s="54"/>
      <c r="B189" s="16" t="s">
        <v>796</v>
      </c>
      <c r="C189" s="55">
        <v>4</v>
      </c>
      <c r="D189" s="18">
        <v>4000</v>
      </c>
      <c r="E189" s="19" t="s">
        <v>781</v>
      </c>
      <c r="F189" s="20">
        <v>4</v>
      </c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1"/>
    </row>
    <row r="190" spans="1:17" x14ac:dyDescent="0.25">
      <c r="A190" s="54"/>
      <c r="B190" s="16" t="s">
        <v>797</v>
      </c>
      <c r="C190" s="55">
        <v>4</v>
      </c>
      <c r="D190" s="18">
        <v>1800</v>
      </c>
      <c r="E190" s="19" t="s">
        <v>781</v>
      </c>
      <c r="F190" s="20">
        <v>4</v>
      </c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1"/>
    </row>
    <row r="191" spans="1:17" x14ac:dyDescent="0.25">
      <c r="A191" s="54"/>
      <c r="B191" s="16" t="s">
        <v>798</v>
      </c>
      <c r="C191" s="55">
        <v>15</v>
      </c>
      <c r="D191" s="18">
        <v>900</v>
      </c>
      <c r="E191" s="19" t="s">
        <v>781</v>
      </c>
      <c r="F191" s="20">
        <v>10</v>
      </c>
      <c r="G191" s="20"/>
      <c r="H191" s="20"/>
      <c r="I191" s="20"/>
      <c r="J191" s="20"/>
      <c r="K191" s="20">
        <v>5</v>
      </c>
      <c r="L191" s="20"/>
      <c r="M191" s="20"/>
      <c r="N191" s="20"/>
      <c r="O191" s="20"/>
      <c r="P191" s="20"/>
      <c r="Q191" s="21"/>
    </row>
    <row r="192" spans="1:17" x14ac:dyDescent="0.25">
      <c r="A192" s="54"/>
      <c r="B192" s="16" t="s">
        <v>799</v>
      </c>
      <c r="C192" s="55">
        <v>20</v>
      </c>
      <c r="D192" s="18">
        <v>2400</v>
      </c>
      <c r="E192" s="19" t="s">
        <v>781</v>
      </c>
      <c r="F192" s="20">
        <v>10</v>
      </c>
      <c r="G192" s="20"/>
      <c r="H192" s="20"/>
      <c r="I192" s="20"/>
      <c r="J192" s="20"/>
      <c r="K192" s="20">
        <v>10</v>
      </c>
      <c r="L192" s="20"/>
      <c r="M192" s="20"/>
      <c r="N192" s="20"/>
      <c r="O192" s="20"/>
      <c r="P192" s="20"/>
      <c r="Q192" s="21"/>
    </row>
    <row r="193" spans="1:17" x14ac:dyDescent="0.25">
      <c r="A193" s="54"/>
      <c r="B193" s="16" t="s">
        <v>800</v>
      </c>
      <c r="C193" s="55">
        <v>50</v>
      </c>
      <c r="D193" s="18">
        <v>3750</v>
      </c>
      <c r="E193" s="19" t="s">
        <v>781</v>
      </c>
      <c r="F193" s="20">
        <v>25</v>
      </c>
      <c r="G193" s="20"/>
      <c r="H193" s="20"/>
      <c r="I193" s="20"/>
      <c r="J193" s="20"/>
      <c r="K193" s="20">
        <v>25</v>
      </c>
      <c r="L193" s="20"/>
      <c r="M193" s="20"/>
      <c r="N193" s="20"/>
      <c r="O193" s="20"/>
      <c r="P193" s="20"/>
      <c r="Q193" s="21"/>
    </row>
    <row r="194" spans="1:17" ht="15.75" thickBot="1" x14ac:dyDescent="0.3">
      <c r="A194" s="26"/>
      <c r="B194" s="27"/>
      <c r="D194" s="28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</row>
    <row r="195" spans="1:17" ht="16.5" thickTop="1" x14ac:dyDescent="0.25">
      <c r="A195" s="30" t="s">
        <v>44</v>
      </c>
      <c r="B195" s="31"/>
      <c r="C195" s="618">
        <f>SUM(D174:D194)</f>
        <v>48975</v>
      </c>
      <c r="D195" s="618"/>
      <c r="E195" s="32"/>
      <c r="F195" s="33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</row>
    <row r="196" spans="1:17" ht="15.75" x14ac:dyDescent="0.25">
      <c r="A196" s="36" t="s">
        <v>45</v>
      </c>
      <c r="B196" s="37"/>
      <c r="C196" s="619">
        <f>PRODUCT(C195,0.1)</f>
        <v>4897.5</v>
      </c>
      <c r="D196" s="620"/>
      <c r="F196" s="621"/>
      <c r="G196" s="621"/>
      <c r="H196" s="621"/>
      <c r="I196" s="621"/>
      <c r="J196" s="38"/>
      <c r="K196" s="38"/>
      <c r="L196" s="39"/>
    </row>
    <row r="197" spans="1:17" ht="15.75" x14ac:dyDescent="0.25">
      <c r="A197" s="40" t="s">
        <v>46</v>
      </c>
      <c r="B197" s="41"/>
      <c r="C197" s="616">
        <f>PRODUCT(C195,0.1)</f>
        <v>4897.5</v>
      </c>
      <c r="D197" s="617"/>
      <c r="F197" s="42"/>
      <c r="G197" s="42"/>
      <c r="H197" s="615"/>
      <c r="I197" s="615"/>
      <c r="J197" s="615"/>
      <c r="K197" s="615"/>
      <c r="L197" s="43"/>
    </row>
    <row r="198" spans="1:17" ht="15.75" x14ac:dyDescent="0.25">
      <c r="A198" s="40" t="s">
        <v>47</v>
      </c>
      <c r="B198" s="41"/>
      <c r="C198" s="616">
        <f>SUM(C195:D197)</f>
        <v>58770</v>
      </c>
      <c r="D198" s="617"/>
      <c r="F198" s="42"/>
      <c r="G198" s="42"/>
      <c r="H198" s="615"/>
      <c r="I198" s="615"/>
      <c r="J198" s="615"/>
      <c r="K198" s="615"/>
      <c r="L198" s="43"/>
    </row>
    <row r="199" spans="1:17" x14ac:dyDescent="0.25">
      <c r="A199" s="44"/>
      <c r="F199" s="42"/>
      <c r="G199" s="42"/>
      <c r="H199" s="615"/>
      <c r="I199" s="615"/>
      <c r="J199" s="615"/>
      <c r="K199" s="615"/>
      <c r="L199" s="43"/>
      <c r="M199" s="45"/>
    </row>
    <row r="200" spans="1:17" x14ac:dyDescent="0.25">
      <c r="A200" s="46" t="s">
        <v>48</v>
      </c>
      <c r="M200" s="47"/>
      <c r="N200" s="45"/>
    </row>
    <row r="201" spans="1:17" x14ac:dyDescent="0.25">
      <c r="A201" s="48"/>
      <c r="I201" s="43"/>
      <c r="J201" s="43"/>
      <c r="K201" s="43"/>
      <c r="L201" s="43"/>
    </row>
    <row r="202" spans="1:17" x14ac:dyDescent="0.25">
      <c r="A202" s="48" t="s">
        <v>1071</v>
      </c>
      <c r="I202" s="43"/>
      <c r="J202" s="49"/>
      <c r="K202" s="50"/>
      <c r="L202" s="43"/>
    </row>
    <row r="203" spans="1:17" x14ac:dyDescent="0.25">
      <c r="A203" s="622"/>
      <c r="B203" s="622"/>
      <c r="D203" s="623" t="s">
        <v>733</v>
      </c>
      <c r="E203" s="623"/>
      <c r="F203" s="623"/>
      <c r="I203" s="43"/>
      <c r="J203" s="51"/>
      <c r="K203" s="52"/>
      <c r="L203" s="43"/>
    </row>
    <row r="204" spans="1:17" x14ac:dyDescent="0.25">
      <c r="A204" s="624"/>
      <c r="B204" s="624"/>
      <c r="D204" s="625" t="s">
        <v>734</v>
      </c>
      <c r="E204" s="625"/>
      <c r="F204" s="625"/>
    </row>
    <row r="208" spans="1:17" x14ac:dyDescent="0.25">
      <c r="A208" s="606" t="s">
        <v>355</v>
      </c>
      <c r="B208" s="606"/>
      <c r="C208" s="606"/>
      <c r="D208" s="606"/>
      <c r="E208" s="606"/>
      <c r="F208" s="606"/>
      <c r="G208" s="606"/>
      <c r="H208" s="606"/>
      <c r="I208" s="606"/>
      <c r="J208" s="606"/>
      <c r="K208" s="606"/>
      <c r="L208" s="606"/>
      <c r="M208" s="606"/>
      <c r="N208" s="606"/>
      <c r="O208" s="606"/>
      <c r="P208" s="606"/>
      <c r="Q208" s="606"/>
    </row>
    <row r="209" spans="1:17" x14ac:dyDescent="0.25">
      <c r="A209" s="7"/>
    </row>
    <row r="210" spans="1:17" x14ac:dyDescent="0.25">
      <c r="A210" s="7"/>
      <c r="C210" s="607" t="s">
        <v>1</v>
      </c>
      <c r="D210" s="607"/>
      <c r="E210" s="607"/>
      <c r="F210" s="607"/>
      <c r="G210" s="607"/>
      <c r="H210" s="607"/>
      <c r="I210" s="607"/>
      <c r="J210" s="607"/>
    </row>
    <row r="211" spans="1:17" x14ac:dyDescent="0.25">
      <c r="A211" s="7" t="s">
        <v>725</v>
      </c>
      <c r="D211" s="3"/>
      <c r="E211" s="3"/>
    </row>
    <row r="212" spans="1:17" x14ac:dyDescent="0.25">
      <c r="A212" s="7"/>
    </row>
    <row r="213" spans="1:17" x14ac:dyDescent="0.25">
      <c r="A213" s="9" t="s">
        <v>3</v>
      </c>
    </row>
    <row r="214" spans="1:17" ht="15.75" thickBot="1" x14ac:dyDescent="0.3">
      <c r="A214" s="7" t="s">
        <v>4</v>
      </c>
    </row>
    <row r="215" spans="1:17" x14ac:dyDescent="0.25">
      <c r="A215" s="608" t="s">
        <v>5</v>
      </c>
      <c r="B215" s="610" t="s">
        <v>6</v>
      </c>
      <c r="C215" s="10" t="s">
        <v>7</v>
      </c>
      <c r="D215" s="612" t="s">
        <v>8</v>
      </c>
      <c r="E215" s="610" t="s">
        <v>9</v>
      </c>
      <c r="F215" s="610" t="s">
        <v>10</v>
      </c>
      <c r="G215" s="610"/>
      <c r="H215" s="610"/>
      <c r="I215" s="610"/>
      <c r="J215" s="610"/>
      <c r="K215" s="610"/>
      <c r="L215" s="610"/>
      <c r="M215" s="610"/>
      <c r="N215" s="610"/>
      <c r="O215" s="610"/>
      <c r="P215" s="610"/>
      <c r="Q215" s="614"/>
    </row>
    <row r="216" spans="1:17" ht="15.75" thickBot="1" x14ac:dyDescent="0.3">
      <c r="A216" s="609"/>
      <c r="B216" s="611"/>
      <c r="C216" s="13" t="s">
        <v>13</v>
      </c>
      <c r="D216" s="613"/>
      <c r="E216" s="611"/>
      <c r="F216" s="13" t="s">
        <v>14</v>
      </c>
      <c r="G216" s="13" t="s">
        <v>15</v>
      </c>
      <c r="H216" s="13" t="s">
        <v>16</v>
      </c>
      <c r="I216" s="13" t="s">
        <v>17</v>
      </c>
      <c r="J216" s="13" t="s">
        <v>18</v>
      </c>
      <c r="K216" s="13" t="s">
        <v>19</v>
      </c>
      <c r="L216" s="13" t="s">
        <v>20</v>
      </c>
      <c r="M216" s="13" t="s">
        <v>21</v>
      </c>
      <c r="N216" s="13" t="s">
        <v>22</v>
      </c>
      <c r="O216" s="13" t="s">
        <v>23</v>
      </c>
      <c r="P216" s="13" t="s">
        <v>24</v>
      </c>
      <c r="Q216" s="14" t="s">
        <v>25</v>
      </c>
    </row>
    <row r="217" spans="1:17" x14ac:dyDescent="0.25">
      <c r="A217" s="15"/>
      <c r="B217" s="16" t="s">
        <v>801</v>
      </c>
      <c r="C217" s="55">
        <v>20</v>
      </c>
      <c r="D217" s="18">
        <v>5000</v>
      </c>
      <c r="E217" s="19" t="s">
        <v>358</v>
      </c>
      <c r="F217" s="20">
        <v>10</v>
      </c>
      <c r="G217" s="20"/>
      <c r="H217" s="20"/>
      <c r="I217" s="20"/>
      <c r="J217" s="20"/>
      <c r="K217" s="20">
        <v>10</v>
      </c>
      <c r="L217" s="20"/>
      <c r="M217" s="20"/>
      <c r="N217" s="20"/>
      <c r="O217" s="20"/>
      <c r="P217" s="20"/>
      <c r="Q217" s="25"/>
    </row>
    <row r="218" spans="1:17" x14ac:dyDescent="0.25">
      <c r="A218" s="15"/>
      <c r="B218" s="16" t="s">
        <v>802</v>
      </c>
      <c r="C218" s="55">
        <v>20</v>
      </c>
      <c r="D218" s="18">
        <v>9980</v>
      </c>
      <c r="E218" s="19" t="s">
        <v>358</v>
      </c>
      <c r="F218" s="20">
        <v>10</v>
      </c>
      <c r="G218" s="20"/>
      <c r="H218" s="20"/>
      <c r="I218" s="20"/>
      <c r="J218" s="20"/>
      <c r="K218" s="20">
        <v>10</v>
      </c>
      <c r="L218" s="20"/>
      <c r="M218" s="20"/>
      <c r="N218" s="20"/>
      <c r="O218" s="20"/>
      <c r="P218" s="20"/>
      <c r="Q218" s="21"/>
    </row>
    <row r="219" spans="1:17" x14ac:dyDescent="0.25">
      <c r="A219" s="15"/>
      <c r="B219" s="16" t="s">
        <v>803</v>
      </c>
      <c r="C219" s="55">
        <v>5</v>
      </c>
      <c r="D219" s="18">
        <v>1400</v>
      </c>
      <c r="E219" s="19" t="s">
        <v>358</v>
      </c>
      <c r="F219" s="20">
        <v>3</v>
      </c>
      <c r="G219" s="20"/>
      <c r="H219" s="20"/>
      <c r="I219" s="20"/>
      <c r="J219" s="20"/>
      <c r="K219" s="20">
        <v>2</v>
      </c>
      <c r="L219" s="20"/>
      <c r="M219" s="20"/>
      <c r="N219" s="20"/>
      <c r="O219" s="20"/>
      <c r="P219" s="20"/>
      <c r="Q219" s="21"/>
    </row>
    <row r="220" spans="1:17" x14ac:dyDescent="0.25">
      <c r="A220" s="15"/>
      <c r="B220" s="16" t="s">
        <v>804</v>
      </c>
      <c r="C220" s="55">
        <v>20</v>
      </c>
      <c r="D220" s="18">
        <v>2300</v>
      </c>
      <c r="E220" s="19" t="s">
        <v>358</v>
      </c>
      <c r="F220" s="20">
        <v>10</v>
      </c>
      <c r="G220" s="20"/>
      <c r="H220" s="20"/>
      <c r="I220" s="20"/>
      <c r="J220" s="20"/>
      <c r="K220" s="20">
        <v>10</v>
      </c>
      <c r="L220" s="20"/>
      <c r="M220" s="20"/>
      <c r="N220" s="20"/>
      <c r="O220" s="20"/>
      <c r="P220" s="20"/>
      <c r="Q220" s="21"/>
    </row>
    <row r="221" spans="1:17" x14ac:dyDescent="0.25">
      <c r="A221" s="54"/>
      <c r="B221" s="16" t="s">
        <v>805</v>
      </c>
      <c r="C221" s="55">
        <v>10</v>
      </c>
      <c r="D221" s="18">
        <v>6000</v>
      </c>
      <c r="E221" s="19" t="s">
        <v>358</v>
      </c>
      <c r="F221" s="20">
        <v>5</v>
      </c>
      <c r="G221" s="20"/>
      <c r="H221" s="20"/>
      <c r="I221" s="20"/>
      <c r="J221" s="20"/>
      <c r="K221" s="20">
        <v>5</v>
      </c>
      <c r="L221" s="20"/>
      <c r="M221" s="20"/>
      <c r="N221" s="20"/>
      <c r="O221" s="20"/>
      <c r="P221" s="20"/>
      <c r="Q221" s="21"/>
    </row>
    <row r="222" spans="1:17" x14ac:dyDescent="0.25">
      <c r="A222" s="54"/>
      <c r="B222" s="16" t="s">
        <v>806</v>
      </c>
      <c r="C222" s="55">
        <v>10</v>
      </c>
      <c r="D222" s="18">
        <v>6000</v>
      </c>
      <c r="E222" s="19" t="s">
        <v>358</v>
      </c>
      <c r="F222" s="20">
        <v>5</v>
      </c>
      <c r="G222" s="20"/>
      <c r="H222" s="20"/>
      <c r="I222" s="20"/>
      <c r="J222" s="20"/>
      <c r="K222" s="20">
        <v>5</v>
      </c>
      <c r="L222" s="20"/>
      <c r="M222" s="20"/>
      <c r="N222" s="20"/>
      <c r="O222" s="20"/>
      <c r="P222" s="20"/>
      <c r="Q222" s="21"/>
    </row>
    <row r="223" spans="1:17" x14ac:dyDescent="0.25">
      <c r="A223" s="54"/>
      <c r="B223" s="16" t="s">
        <v>807</v>
      </c>
      <c r="C223" s="55">
        <v>50</v>
      </c>
      <c r="D223" s="18">
        <v>8550</v>
      </c>
      <c r="E223" s="19" t="s">
        <v>358</v>
      </c>
      <c r="F223" s="20">
        <v>25</v>
      </c>
      <c r="G223" s="20"/>
      <c r="H223" s="20"/>
      <c r="I223" s="20"/>
      <c r="J223" s="20"/>
      <c r="K223" s="20">
        <v>25</v>
      </c>
      <c r="L223" s="20"/>
      <c r="M223" s="20"/>
      <c r="N223" s="20"/>
      <c r="O223" s="20"/>
      <c r="P223" s="20"/>
      <c r="Q223" s="21"/>
    </row>
    <row r="224" spans="1:17" x14ac:dyDescent="0.25">
      <c r="A224" s="54"/>
      <c r="B224" s="16" t="s">
        <v>808</v>
      </c>
      <c r="C224" s="55">
        <v>50</v>
      </c>
      <c r="D224" s="18">
        <v>4500</v>
      </c>
      <c r="E224" s="19" t="s">
        <v>358</v>
      </c>
      <c r="F224" s="20">
        <v>30</v>
      </c>
      <c r="G224" s="20"/>
      <c r="H224" s="20"/>
      <c r="I224" s="20"/>
      <c r="J224" s="20"/>
      <c r="K224" s="20">
        <v>20</v>
      </c>
      <c r="L224" s="20"/>
      <c r="M224" s="20"/>
      <c r="N224" s="20"/>
      <c r="O224" s="20"/>
      <c r="P224" s="20"/>
      <c r="Q224" s="21"/>
    </row>
    <row r="225" spans="1:17" x14ac:dyDescent="0.25">
      <c r="A225" s="54"/>
      <c r="B225" s="16" t="s">
        <v>809</v>
      </c>
      <c r="C225" s="55">
        <v>30</v>
      </c>
      <c r="D225" s="18">
        <v>1050</v>
      </c>
      <c r="E225" s="19" t="s">
        <v>358</v>
      </c>
      <c r="F225" s="20">
        <v>20</v>
      </c>
      <c r="G225" s="20"/>
      <c r="H225" s="20"/>
      <c r="I225" s="20"/>
      <c r="J225" s="20"/>
      <c r="K225" s="20">
        <v>10</v>
      </c>
      <c r="L225" s="20"/>
      <c r="M225" s="20"/>
      <c r="N225" s="20"/>
      <c r="O225" s="20"/>
      <c r="P225" s="20"/>
      <c r="Q225" s="21"/>
    </row>
    <row r="226" spans="1:17" x14ac:dyDescent="0.25">
      <c r="A226" s="54"/>
      <c r="B226" s="16" t="s">
        <v>118</v>
      </c>
      <c r="C226" s="55">
        <v>20</v>
      </c>
      <c r="D226" s="18">
        <v>3400</v>
      </c>
      <c r="E226" s="19" t="s">
        <v>358</v>
      </c>
      <c r="F226" s="20">
        <v>10</v>
      </c>
      <c r="G226" s="20"/>
      <c r="H226" s="20"/>
      <c r="I226" s="20"/>
      <c r="J226" s="20"/>
      <c r="K226" s="20">
        <v>10</v>
      </c>
      <c r="L226" s="20"/>
      <c r="M226" s="20"/>
      <c r="N226" s="20"/>
      <c r="O226" s="20"/>
      <c r="P226" s="20"/>
      <c r="Q226" s="21"/>
    </row>
    <row r="227" spans="1:17" x14ac:dyDescent="0.25">
      <c r="A227" s="54"/>
      <c r="B227" s="16" t="s">
        <v>810</v>
      </c>
      <c r="C227" s="55">
        <v>8</v>
      </c>
      <c r="D227" s="18">
        <v>9000</v>
      </c>
      <c r="E227" s="19" t="s">
        <v>358</v>
      </c>
      <c r="F227" s="20">
        <v>8</v>
      </c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1"/>
    </row>
    <row r="228" spans="1:17" x14ac:dyDescent="0.25">
      <c r="A228" s="54"/>
      <c r="B228" s="524" t="s">
        <v>811</v>
      </c>
      <c r="C228" s="525">
        <v>25</v>
      </c>
      <c r="D228" s="526">
        <v>4625</v>
      </c>
      <c r="E228" s="19" t="s">
        <v>358</v>
      </c>
      <c r="F228" s="20">
        <v>15</v>
      </c>
      <c r="G228" s="20"/>
      <c r="H228" s="20"/>
      <c r="I228" s="20"/>
      <c r="J228" s="20"/>
      <c r="K228" s="20">
        <v>10</v>
      </c>
      <c r="L228" s="20"/>
      <c r="M228" s="20"/>
      <c r="N228" s="20"/>
      <c r="O228" s="20"/>
      <c r="P228" s="20"/>
      <c r="Q228" s="21"/>
    </row>
    <row r="229" spans="1:17" x14ac:dyDescent="0.25">
      <c r="A229" s="54"/>
      <c r="B229" s="524" t="s">
        <v>812</v>
      </c>
      <c r="C229" s="525">
        <v>3</v>
      </c>
      <c r="D229" s="526">
        <v>750</v>
      </c>
      <c r="E229" s="19" t="s">
        <v>358</v>
      </c>
      <c r="F229" s="20">
        <v>3</v>
      </c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1"/>
    </row>
    <row r="230" spans="1:17" x14ac:dyDescent="0.25">
      <c r="A230" s="54"/>
      <c r="B230" s="16" t="s">
        <v>813</v>
      </c>
      <c r="C230" s="55">
        <v>20</v>
      </c>
      <c r="D230" s="18">
        <v>700</v>
      </c>
      <c r="E230" s="19" t="s">
        <v>228</v>
      </c>
      <c r="F230" s="20">
        <v>10</v>
      </c>
      <c r="G230" s="20"/>
      <c r="H230" s="20"/>
      <c r="I230" s="20"/>
      <c r="J230" s="20"/>
      <c r="K230" s="20">
        <v>10</v>
      </c>
      <c r="L230" s="20"/>
      <c r="M230" s="20"/>
      <c r="N230" s="20"/>
      <c r="O230" s="20"/>
      <c r="P230" s="20"/>
      <c r="Q230" s="21"/>
    </row>
    <row r="231" spans="1:17" x14ac:dyDescent="0.25">
      <c r="A231" s="54"/>
      <c r="B231" s="16" t="s">
        <v>814</v>
      </c>
      <c r="C231" s="55">
        <v>20</v>
      </c>
      <c r="D231" s="18">
        <v>4900</v>
      </c>
      <c r="E231" s="19" t="s">
        <v>228</v>
      </c>
      <c r="F231" s="20">
        <v>15</v>
      </c>
      <c r="G231" s="20"/>
      <c r="H231" s="20"/>
      <c r="I231" s="20"/>
      <c r="J231" s="20"/>
      <c r="K231" s="20">
        <v>5</v>
      </c>
      <c r="L231" s="20"/>
      <c r="M231" s="20"/>
      <c r="N231" s="20"/>
      <c r="O231" s="20"/>
      <c r="P231" s="20"/>
      <c r="Q231" s="25"/>
    </row>
    <row r="232" spans="1:17" x14ac:dyDescent="0.25">
      <c r="A232" s="54"/>
      <c r="B232" s="16" t="s">
        <v>815</v>
      </c>
      <c r="C232" s="55">
        <v>30</v>
      </c>
      <c r="D232" s="18">
        <v>8400</v>
      </c>
      <c r="E232" s="19" t="s">
        <v>228</v>
      </c>
      <c r="F232" s="20">
        <v>20</v>
      </c>
      <c r="G232" s="20"/>
      <c r="H232" s="20"/>
      <c r="I232" s="20"/>
      <c r="J232" s="20"/>
      <c r="K232" s="20">
        <v>10</v>
      </c>
      <c r="L232" s="20"/>
      <c r="M232" s="20"/>
      <c r="N232" s="20"/>
      <c r="O232" s="20"/>
      <c r="P232" s="20"/>
      <c r="Q232" s="21"/>
    </row>
    <row r="233" spans="1:17" x14ac:dyDescent="0.25">
      <c r="A233" s="54"/>
      <c r="B233" s="16" t="s">
        <v>816</v>
      </c>
      <c r="C233" s="55">
        <v>100</v>
      </c>
      <c r="D233" s="18">
        <v>2400</v>
      </c>
      <c r="E233" s="19" t="s">
        <v>228</v>
      </c>
      <c r="F233" s="20">
        <v>50</v>
      </c>
      <c r="G233" s="20"/>
      <c r="H233" s="20"/>
      <c r="I233" s="20"/>
      <c r="J233" s="20"/>
      <c r="K233" s="20">
        <v>50</v>
      </c>
      <c r="L233" s="20"/>
      <c r="M233" s="20"/>
      <c r="N233" s="20"/>
      <c r="O233" s="20"/>
      <c r="P233" s="20"/>
      <c r="Q233" s="21"/>
    </row>
    <row r="234" spans="1:17" x14ac:dyDescent="0.25">
      <c r="A234" s="54"/>
      <c r="B234" s="16" t="s">
        <v>817</v>
      </c>
      <c r="C234" s="55">
        <v>8</v>
      </c>
      <c r="D234" s="18">
        <v>7200</v>
      </c>
      <c r="E234" s="19" t="s">
        <v>228</v>
      </c>
      <c r="F234" s="20">
        <v>4</v>
      </c>
      <c r="G234" s="20"/>
      <c r="H234" s="20"/>
      <c r="I234" s="20"/>
      <c r="J234" s="20"/>
      <c r="K234" s="20">
        <v>4</v>
      </c>
      <c r="L234" s="20"/>
      <c r="M234" s="20"/>
      <c r="N234" s="20"/>
      <c r="O234" s="20"/>
      <c r="P234" s="20"/>
      <c r="Q234" s="21"/>
    </row>
    <row r="235" spans="1:17" x14ac:dyDescent="0.25">
      <c r="A235" s="54"/>
      <c r="B235" s="16" t="s">
        <v>818</v>
      </c>
      <c r="C235" s="55">
        <v>1</v>
      </c>
      <c r="D235" s="18">
        <v>3700</v>
      </c>
      <c r="E235" s="19" t="s">
        <v>228</v>
      </c>
      <c r="F235" s="20">
        <v>1</v>
      </c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1"/>
    </row>
    <row r="236" spans="1:17" x14ac:dyDescent="0.25">
      <c r="A236" s="54"/>
      <c r="B236" s="16" t="s">
        <v>819</v>
      </c>
      <c r="C236" s="55">
        <v>2</v>
      </c>
      <c r="D236" s="18">
        <v>4000</v>
      </c>
      <c r="E236" s="19" t="s">
        <v>228</v>
      </c>
      <c r="F236" s="20">
        <v>2</v>
      </c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1"/>
    </row>
    <row r="237" spans="1:17" ht="15.75" thickBot="1" x14ac:dyDescent="0.3">
      <c r="A237" s="26"/>
      <c r="B237" s="27"/>
      <c r="D237" s="28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</row>
    <row r="238" spans="1:17" ht="16.5" thickTop="1" x14ac:dyDescent="0.25">
      <c r="A238" s="30" t="s">
        <v>44</v>
      </c>
      <c r="B238" s="31"/>
      <c r="C238" s="618">
        <f>SUM(D217:D237)</f>
        <v>93855</v>
      </c>
      <c r="D238" s="618"/>
      <c r="E238" s="32"/>
      <c r="F238" s="33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</row>
    <row r="239" spans="1:17" ht="15.75" x14ac:dyDescent="0.25">
      <c r="A239" s="36" t="s">
        <v>45</v>
      </c>
      <c r="B239" s="37"/>
      <c r="C239" s="619">
        <f>PRODUCT(C238,0.1)</f>
        <v>9385.5</v>
      </c>
      <c r="D239" s="620"/>
      <c r="F239" s="621"/>
      <c r="G239" s="621"/>
      <c r="H239" s="621"/>
      <c r="I239" s="621"/>
      <c r="J239" s="38"/>
      <c r="K239" s="38"/>
      <c r="L239" s="39"/>
    </row>
    <row r="240" spans="1:17" ht="15.75" x14ac:dyDescent="0.25">
      <c r="A240" s="40" t="s">
        <v>46</v>
      </c>
      <c r="B240" s="41"/>
      <c r="C240" s="616">
        <f>PRODUCT(C238,0.1)</f>
        <v>9385.5</v>
      </c>
      <c r="D240" s="617"/>
      <c r="F240" s="42"/>
      <c r="G240" s="42"/>
      <c r="H240" s="615"/>
      <c r="I240" s="615"/>
      <c r="J240" s="615"/>
      <c r="K240" s="615"/>
      <c r="L240" s="43"/>
    </row>
    <row r="241" spans="1:17" ht="15.75" x14ac:dyDescent="0.25">
      <c r="A241" s="40" t="s">
        <v>47</v>
      </c>
      <c r="B241" s="41"/>
      <c r="C241" s="616">
        <f>SUM(C238:D240)</f>
        <v>112626</v>
      </c>
      <c r="D241" s="617"/>
      <c r="F241" s="42"/>
      <c r="G241" s="42"/>
      <c r="H241" s="615"/>
      <c r="I241" s="615"/>
      <c r="J241" s="615"/>
      <c r="K241" s="615"/>
      <c r="L241" s="43"/>
    </row>
    <row r="242" spans="1:17" ht="15.75" x14ac:dyDescent="0.25">
      <c r="A242" s="93"/>
      <c r="B242" s="79"/>
      <c r="C242" s="522"/>
      <c r="D242" s="522"/>
      <c r="F242" s="42"/>
      <c r="G242" s="42"/>
      <c r="H242" s="523"/>
      <c r="I242" s="523"/>
      <c r="J242" s="523"/>
      <c r="K242" s="523"/>
      <c r="L242" s="43"/>
    </row>
    <row r="243" spans="1:17" x14ac:dyDescent="0.25">
      <c r="A243" s="46" t="s">
        <v>48</v>
      </c>
      <c r="M243" s="47"/>
      <c r="N243" s="45"/>
    </row>
    <row r="244" spans="1:17" x14ac:dyDescent="0.25">
      <c r="A244" s="48"/>
      <c r="I244" s="43"/>
      <c r="J244" s="43"/>
      <c r="K244" s="43"/>
      <c r="L244" s="43"/>
    </row>
    <row r="245" spans="1:17" x14ac:dyDescent="0.25">
      <c r="A245" s="48" t="s">
        <v>1075</v>
      </c>
      <c r="I245" s="43"/>
      <c r="J245" s="49"/>
      <c r="K245" s="50"/>
      <c r="L245" s="43"/>
    </row>
    <row r="246" spans="1:17" x14ac:dyDescent="0.25">
      <c r="A246" s="622"/>
      <c r="B246" s="622"/>
      <c r="D246" s="623" t="s">
        <v>733</v>
      </c>
      <c r="E246" s="623"/>
      <c r="F246" s="623"/>
      <c r="I246" s="43"/>
      <c r="J246" s="51"/>
      <c r="K246" s="52"/>
      <c r="L246" s="43"/>
    </row>
    <row r="247" spans="1:17" x14ac:dyDescent="0.25">
      <c r="A247" s="624"/>
      <c r="B247" s="624"/>
      <c r="D247" s="625" t="s">
        <v>734</v>
      </c>
      <c r="E247" s="625"/>
      <c r="F247" s="625"/>
    </row>
    <row r="250" spans="1:17" x14ac:dyDescent="0.25">
      <c r="A250" s="606" t="s">
        <v>820</v>
      </c>
      <c r="B250" s="606"/>
      <c r="C250" s="606"/>
      <c r="D250" s="606"/>
      <c r="E250" s="606"/>
      <c r="F250" s="606"/>
      <c r="G250" s="606"/>
      <c r="H250" s="606"/>
      <c r="I250" s="606"/>
      <c r="J250" s="606"/>
      <c r="K250" s="606"/>
      <c r="L250" s="606"/>
      <c r="M250" s="606"/>
      <c r="N250" s="606"/>
      <c r="O250" s="606"/>
      <c r="P250" s="606"/>
      <c r="Q250" s="606"/>
    </row>
    <row r="251" spans="1:17" x14ac:dyDescent="0.25">
      <c r="A251" s="7"/>
    </row>
    <row r="252" spans="1:17" x14ac:dyDescent="0.25">
      <c r="A252" s="7"/>
      <c r="C252" s="607" t="s">
        <v>1</v>
      </c>
      <c r="D252" s="607"/>
      <c r="E252" s="607"/>
      <c r="F252" s="607"/>
      <c r="G252" s="607"/>
      <c r="H252" s="607"/>
      <c r="I252" s="607"/>
      <c r="J252" s="607"/>
    </row>
    <row r="253" spans="1:17" x14ac:dyDescent="0.25">
      <c r="A253" s="7" t="s">
        <v>725</v>
      </c>
      <c r="D253" s="3"/>
      <c r="E253" s="3"/>
    </row>
    <row r="254" spans="1:17" x14ac:dyDescent="0.25">
      <c r="A254" s="7"/>
    </row>
    <row r="255" spans="1:17" x14ac:dyDescent="0.25">
      <c r="A255" s="9" t="s">
        <v>3</v>
      </c>
    </row>
    <row r="256" spans="1:17" ht="15.75" thickBot="1" x14ac:dyDescent="0.3">
      <c r="A256" s="7" t="s">
        <v>4</v>
      </c>
    </row>
    <row r="257" spans="1:17" x14ac:dyDescent="0.25">
      <c r="A257" s="608" t="s">
        <v>5</v>
      </c>
      <c r="B257" s="610" t="s">
        <v>6</v>
      </c>
      <c r="C257" s="10" t="s">
        <v>7</v>
      </c>
      <c r="D257" s="612" t="s">
        <v>8</v>
      </c>
      <c r="E257" s="610" t="s">
        <v>9</v>
      </c>
      <c r="F257" s="610" t="s">
        <v>10</v>
      </c>
      <c r="G257" s="610"/>
      <c r="H257" s="610"/>
      <c r="I257" s="610"/>
      <c r="J257" s="610"/>
      <c r="K257" s="610"/>
      <c r="L257" s="610"/>
      <c r="M257" s="610"/>
      <c r="N257" s="610"/>
      <c r="O257" s="610"/>
      <c r="P257" s="610"/>
      <c r="Q257" s="614"/>
    </row>
    <row r="258" spans="1:17" ht="15.75" thickBot="1" x14ac:dyDescent="0.3">
      <c r="A258" s="609"/>
      <c r="B258" s="611"/>
      <c r="C258" s="13" t="s">
        <v>13</v>
      </c>
      <c r="D258" s="613"/>
      <c r="E258" s="611"/>
      <c r="F258" s="13" t="s">
        <v>14</v>
      </c>
      <c r="G258" s="13" t="s">
        <v>15</v>
      </c>
      <c r="H258" s="13" t="s">
        <v>16</v>
      </c>
      <c r="I258" s="13" t="s">
        <v>17</v>
      </c>
      <c r="J258" s="13" t="s">
        <v>18</v>
      </c>
      <c r="K258" s="13" t="s">
        <v>19</v>
      </c>
      <c r="L258" s="13" t="s">
        <v>20</v>
      </c>
      <c r="M258" s="13" t="s">
        <v>21</v>
      </c>
      <c r="N258" s="13" t="s">
        <v>22</v>
      </c>
      <c r="O258" s="13" t="s">
        <v>23</v>
      </c>
      <c r="P258" s="13" t="s">
        <v>24</v>
      </c>
      <c r="Q258" s="14" t="s">
        <v>25</v>
      </c>
    </row>
    <row r="259" spans="1:17" x14ac:dyDescent="0.25">
      <c r="A259" s="15"/>
      <c r="B259" s="16" t="s">
        <v>821</v>
      </c>
      <c r="C259" s="55"/>
      <c r="D259" s="18">
        <v>41962</v>
      </c>
      <c r="E259" s="19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5"/>
    </row>
    <row r="260" spans="1:17" x14ac:dyDescent="0.25">
      <c r="A260" s="15"/>
      <c r="B260" s="16"/>
      <c r="C260" s="55"/>
      <c r="D260" s="18">
        <v>23395.01</v>
      </c>
      <c r="E260" s="19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1"/>
    </row>
    <row r="261" spans="1:17" x14ac:dyDescent="0.25">
      <c r="A261" s="15"/>
      <c r="B261" s="16"/>
      <c r="C261" s="55"/>
      <c r="D261" s="18">
        <v>12952.1</v>
      </c>
      <c r="E261" s="19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1"/>
    </row>
    <row r="262" spans="1:17" x14ac:dyDescent="0.25">
      <c r="A262" s="15"/>
      <c r="B262" s="16" t="s">
        <v>822</v>
      </c>
      <c r="C262" s="55"/>
      <c r="D262" s="18">
        <v>48975</v>
      </c>
      <c r="E262" s="19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1"/>
    </row>
    <row r="263" spans="1:17" x14ac:dyDescent="0.25">
      <c r="A263" s="54"/>
      <c r="B263" s="16"/>
      <c r="C263" s="55"/>
      <c r="D263" s="18">
        <v>93855</v>
      </c>
      <c r="E263" s="19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1"/>
    </row>
    <row r="264" spans="1:17" x14ac:dyDescent="0.25">
      <c r="A264" s="54"/>
      <c r="B264" s="16"/>
      <c r="C264" s="55"/>
      <c r="D264" s="18"/>
      <c r="E264" s="19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1"/>
    </row>
    <row r="265" spans="1:17" x14ac:dyDescent="0.25">
      <c r="A265" s="54"/>
      <c r="B265" s="16"/>
      <c r="C265" s="55"/>
      <c r="D265" s="18"/>
      <c r="E265" s="19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1"/>
    </row>
    <row r="266" spans="1:17" x14ac:dyDescent="0.25">
      <c r="A266" s="54"/>
      <c r="B266" s="16"/>
      <c r="C266" s="55"/>
      <c r="D266" s="18"/>
      <c r="E266" s="19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1"/>
    </row>
    <row r="267" spans="1:17" x14ac:dyDescent="0.25">
      <c r="A267" s="54"/>
      <c r="B267" s="16"/>
      <c r="C267" s="55"/>
      <c r="D267" s="18"/>
      <c r="E267" s="19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1"/>
    </row>
    <row r="268" spans="1:17" x14ac:dyDescent="0.25">
      <c r="A268" s="54"/>
      <c r="B268" s="16"/>
      <c r="C268" s="55"/>
      <c r="D268" s="18"/>
      <c r="E268" s="19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1"/>
    </row>
    <row r="269" spans="1:17" x14ac:dyDescent="0.25">
      <c r="A269" s="54"/>
      <c r="B269" s="16"/>
      <c r="C269" s="55"/>
      <c r="D269" s="18"/>
      <c r="E269" s="19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1"/>
    </row>
    <row r="270" spans="1:17" x14ac:dyDescent="0.25">
      <c r="A270" s="54"/>
      <c r="B270" s="524"/>
      <c r="C270" s="525"/>
      <c r="D270" s="526"/>
      <c r="E270" s="19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1"/>
    </row>
    <row r="271" spans="1:17" x14ac:dyDescent="0.25">
      <c r="A271" s="54"/>
      <c r="B271" s="524"/>
      <c r="C271" s="525"/>
      <c r="D271" s="526"/>
      <c r="E271" s="19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1"/>
    </row>
    <row r="272" spans="1:17" x14ac:dyDescent="0.25">
      <c r="A272" s="54"/>
      <c r="B272" s="16"/>
      <c r="C272" s="55"/>
      <c r="D272" s="18"/>
      <c r="E272" s="19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1"/>
    </row>
    <row r="273" spans="1:17" x14ac:dyDescent="0.25">
      <c r="A273" s="54"/>
      <c r="B273" s="16"/>
      <c r="C273" s="55"/>
      <c r="D273" s="18"/>
      <c r="E273" s="19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5"/>
    </row>
    <row r="274" spans="1:17" x14ac:dyDescent="0.25">
      <c r="A274" s="54"/>
      <c r="B274" s="16"/>
      <c r="C274" s="55"/>
      <c r="D274" s="18"/>
      <c r="E274" s="19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1"/>
    </row>
    <row r="275" spans="1:17" x14ac:dyDescent="0.25">
      <c r="A275" s="54"/>
      <c r="B275" s="16"/>
      <c r="C275" s="55"/>
      <c r="D275" s="18"/>
      <c r="E275" s="19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1"/>
    </row>
    <row r="276" spans="1:17" x14ac:dyDescent="0.25">
      <c r="A276" s="54"/>
      <c r="B276" s="16"/>
      <c r="C276" s="55"/>
      <c r="D276" s="18"/>
      <c r="E276" s="19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1"/>
    </row>
    <row r="277" spans="1:17" x14ac:dyDescent="0.25">
      <c r="A277" s="54"/>
      <c r="B277" s="16"/>
      <c r="C277" s="55"/>
      <c r="D277" s="18"/>
      <c r="E277" s="19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1"/>
    </row>
    <row r="278" spans="1:17" x14ac:dyDescent="0.25">
      <c r="A278" s="54"/>
      <c r="B278" s="16"/>
      <c r="C278" s="55"/>
      <c r="D278" s="18"/>
      <c r="E278" s="19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1"/>
    </row>
    <row r="279" spans="1:17" ht="15.75" thickBot="1" x14ac:dyDescent="0.3">
      <c r="A279" s="26"/>
      <c r="B279" s="27"/>
      <c r="D279" s="28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</row>
    <row r="280" spans="1:17" ht="16.5" thickTop="1" x14ac:dyDescent="0.25">
      <c r="A280" s="30" t="s">
        <v>44</v>
      </c>
      <c r="B280" s="31"/>
      <c r="C280" s="618">
        <f>SUM(D259:D279)</f>
        <v>221139.11</v>
      </c>
      <c r="D280" s="618"/>
      <c r="E280" s="32"/>
      <c r="F280" s="33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</row>
    <row r="281" spans="1:17" ht="15.75" x14ac:dyDescent="0.25">
      <c r="A281" s="36" t="s">
        <v>45</v>
      </c>
      <c r="B281" s="37"/>
      <c r="C281" s="619">
        <f>PRODUCT(C280,0.1)</f>
        <v>22113.911</v>
      </c>
      <c r="D281" s="620"/>
      <c r="F281" s="621"/>
      <c r="G281" s="621"/>
      <c r="H281" s="621"/>
      <c r="I281" s="621"/>
      <c r="J281" s="38"/>
      <c r="K281" s="38"/>
      <c r="L281" s="39"/>
    </row>
    <row r="282" spans="1:17" ht="15.75" x14ac:dyDescent="0.25">
      <c r="A282" s="40" t="s">
        <v>46</v>
      </c>
      <c r="B282" s="41"/>
      <c r="C282" s="616">
        <f>PRODUCT(C280,0.1)</f>
        <v>22113.911</v>
      </c>
      <c r="D282" s="617"/>
      <c r="F282" s="42"/>
      <c r="G282" s="42"/>
      <c r="H282" s="615"/>
      <c r="I282" s="615"/>
      <c r="J282" s="615"/>
      <c r="K282" s="615"/>
      <c r="L282" s="43"/>
    </row>
    <row r="283" spans="1:17" ht="15.75" x14ac:dyDescent="0.25">
      <c r="A283" s="40" t="s">
        <v>47</v>
      </c>
      <c r="B283" s="41"/>
      <c r="C283" s="616">
        <f>SUM(C280:D282)</f>
        <v>265366.93199999997</v>
      </c>
      <c r="D283" s="617"/>
      <c r="F283" s="42"/>
      <c r="G283" s="42"/>
      <c r="H283" s="615"/>
      <c r="I283" s="615"/>
      <c r="J283" s="615"/>
      <c r="K283" s="615"/>
      <c r="L283" s="43"/>
    </row>
    <row r="284" spans="1:17" ht="15.75" x14ac:dyDescent="0.25">
      <c r="A284" s="93"/>
      <c r="B284" s="79"/>
      <c r="C284" s="522"/>
      <c r="D284" s="522"/>
      <c r="F284" s="42"/>
      <c r="G284" s="42"/>
      <c r="H284" s="523"/>
      <c r="I284" s="523"/>
      <c r="J284" s="523"/>
      <c r="K284" s="523"/>
      <c r="L284" s="43"/>
    </row>
    <row r="285" spans="1:17" x14ac:dyDescent="0.25">
      <c r="A285" s="46" t="s">
        <v>48</v>
      </c>
      <c r="M285" s="47"/>
      <c r="N285" s="45"/>
    </row>
    <row r="286" spans="1:17" x14ac:dyDescent="0.25">
      <c r="A286" s="48"/>
      <c r="I286" s="43"/>
      <c r="J286" s="43"/>
      <c r="K286" s="43"/>
      <c r="L286" s="43"/>
    </row>
    <row r="287" spans="1:17" x14ac:dyDescent="0.25">
      <c r="A287" s="48" t="s">
        <v>1077</v>
      </c>
      <c r="I287" s="43"/>
      <c r="J287" s="49"/>
      <c r="K287" s="50"/>
      <c r="L287" s="43"/>
    </row>
    <row r="288" spans="1:17" x14ac:dyDescent="0.25">
      <c r="A288" s="622"/>
      <c r="B288" s="622"/>
      <c r="D288" s="623" t="s">
        <v>733</v>
      </c>
      <c r="E288" s="623"/>
      <c r="F288" s="623"/>
      <c r="I288" s="43"/>
      <c r="J288" s="51"/>
      <c r="K288" s="52"/>
      <c r="L288" s="43"/>
    </row>
    <row r="289" spans="1:6" x14ac:dyDescent="0.25">
      <c r="A289" s="624"/>
      <c r="B289" s="624"/>
      <c r="D289" s="625" t="s">
        <v>734</v>
      </c>
      <c r="E289" s="625"/>
      <c r="F289" s="625"/>
    </row>
  </sheetData>
  <sheetProtection password="C1B6" sheet="1" objects="1" scenarios="1"/>
  <mergeCells count="160">
    <mergeCell ref="A289:B289"/>
    <mergeCell ref="D289:F289"/>
    <mergeCell ref="J282:K282"/>
    <mergeCell ref="C283:D283"/>
    <mergeCell ref="H283:I283"/>
    <mergeCell ref="J283:K283"/>
    <mergeCell ref="A288:B288"/>
    <mergeCell ref="D288:F288"/>
    <mergeCell ref="C280:D280"/>
    <mergeCell ref="C281:D281"/>
    <mergeCell ref="F281:G281"/>
    <mergeCell ref="H281:I281"/>
    <mergeCell ref="C282:D282"/>
    <mergeCell ref="H282:I282"/>
    <mergeCell ref="A250:Q250"/>
    <mergeCell ref="C252:J252"/>
    <mergeCell ref="A257:A258"/>
    <mergeCell ref="B257:B258"/>
    <mergeCell ref="D257:D258"/>
    <mergeCell ref="E257:E258"/>
    <mergeCell ref="F257:Q257"/>
    <mergeCell ref="C241:D241"/>
    <mergeCell ref="H241:I241"/>
    <mergeCell ref="J241:K241"/>
    <mergeCell ref="A246:B246"/>
    <mergeCell ref="D246:F246"/>
    <mergeCell ref="A247:B247"/>
    <mergeCell ref="D247:F247"/>
    <mergeCell ref="C239:D239"/>
    <mergeCell ref="F239:G239"/>
    <mergeCell ref="H239:I239"/>
    <mergeCell ref="C240:D240"/>
    <mergeCell ref="H240:I240"/>
    <mergeCell ref="J240:K240"/>
    <mergeCell ref="A215:A216"/>
    <mergeCell ref="B215:B216"/>
    <mergeCell ref="D215:D216"/>
    <mergeCell ref="E215:E216"/>
    <mergeCell ref="F215:Q215"/>
    <mergeCell ref="C238:D238"/>
    <mergeCell ref="A203:B203"/>
    <mergeCell ref="D203:F203"/>
    <mergeCell ref="A204:B204"/>
    <mergeCell ref="D204:F204"/>
    <mergeCell ref="A208:Q208"/>
    <mergeCell ref="C210:J210"/>
    <mergeCell ref="J197:K197"/>
    <mergeCell ref="C198:D198"/>
    <mergeCell ref="H198:I198"/>
    <mergeCell ref="J198:K198"/>
    <mergeCell ref="H199:I199"/>
    <mergeCell ref="J199:K199"/>
    <mergeCell ref="C195:D195"/>
    <mergeCell ref="C196:D196"/>
    <mergeCell ref="F196:G196"/>
    <mergeCell ref="H196:I196"/>
    <mergeCell ref="C197:D197"/>
    <mergeCell ref="H197:I197"/>
    <mergeCell ref="C167:J167"/>
    <mergeCell ref="A172:A173"/>
    <mergeCell ref="B172:B173"/>
    <mergeCell ref="D172:D173"/>
    <mergeCell ref="E172:E173"/>
    <mergeCell ref="F172:Q172"/>
    <mergeCell ref="A160:B160"/>
    <mergeCell ref="D160:F160"/>
    <mergeCell ref="A161:B161"/>
    <mergeCell ref="D161:F161"/>
    <mergeCell ref="A162:B162"/>
    <mergeCell ref="A165:Q165"/>
    <mergeCell ref="J154:K154"/>
    <mergeCell ref="C155:D155"/>
    <mergeCell ref="H155:I155"/>
    <mergeCell ref="J155:K155"/>
    <mergeCell ref="C152:D152"/>
    <mergeCell ref="C153:D153"/>
    <mergeCell ref="F153:G153"/>
    <mergeCell ref="H153:I153"/>
    <mergeCell ref="C154:D154"/>
    <mergeCell ref="H154:I154"/>
    <mergeCell ref="C126:J126"/>
    <mergeCell ref="A131:A132"/>
    <mergeCell ref="B131:B132"/>
    <mergeCell ref="D131:D132"/>
    <mergeCell ref="E131:E132"/>
    <mergeCell ref="F131:Q131"/>
    <mergeCell ref="A120:B120"/>
    <mergeCell ref="D120:F120"/>
    <mergeCell ref="A121:B121"/>
    <mergeCell ref="D121:F121"/>
    <mergeCell ref="A122:B122"/>
    <mergeCell ref="A124:Q124"/>
    <mergeCell ref="J113:K113"/>
    <mergeCell ref="C114:D114"/>
    <mergeCell ref="H114:I114"/>
    <mergeCell ref="J114:K114"/>
    <mergeCell ref="H116:I116"/>
    <mergeCell ref="J116:K116"/>
    <mergeCell ref="C111:D111"/>
    <mergeCell ref="C112:D112"/>
    <mergeCell ref="F112:G112"/>
    <mergeCell ref="H112:I112"/>
    <mergeCell ref="C113:D113"/>
    <mergeCell ref="H113:I113"/>
    <mergeCell ref="C85:J85"/>
    <mergeCell ref="A90:A91"/>
    <mergeCell ref="B90:B91"/>
    <mergeCell ref="D90:D91"/>
    <mergeCell ref="E90:E91"/>
    <mergeCell ref="F90:Q90"/>
    <mergeCell ref="A79:B79"/>
    <mergeCell ref="D79:F79"/>
    <mergeCell ref="A80:B80"/>
    <mergeCell ref="D80:F80"/>
    <mergeCell ref="A81:B81"/>
    <mergeCell ref="A83:Q83"/>
    <mergeCell ref="J73:K73"/>
    <mergeCell ref="C74:D74"/>
    <mergeCell ref="H74:I74"/>
    <mergeCell ref="J74:K74"/>
    <mergeCell ref="H75:I75"/>
    <mergeCell ref="J75:K75"/>
    <mergeCell ref="C71:D71"/>
    <mergeCell ref="C72:D72"/>
    <mergeCell ref="F72:G72"/>
    <mergeCell ref="H72:I72"/>
    <mergeCell ref="C73:D73"/>
    <mergeCell ref="H73:I73"/>
    <mergeCell ref="A43:Q43"/>
    <mergeCell ref="C45:J45"/>
    <mergeCell ref="A50:A51"/>
    <mergeCell ref="B50:B51"/>
    <mergeCell ref="D50:D51"/>
    <mergeCell ref="E50:E51"/>
    <mergeCell ref="F50:Q50"/>
    <mergeCell ref="A38:B38"/>
    <mergeCell ref="D38:F38"/>
    <mergeCell ref="A39:B39"/>
    <mergeCell ref="D39:F39"/>
    <mergeCell ref="A40:B40"/>
    <mergeCell ref="A42:Q42"/>
    <mergeCell ref="J32:K32"/>
    <mergeCell ref="C33:D33"/>
    <mergeCell ref="H33:I33"/>
    <mergeCell ref="J33:K33"/>
    <mergeCell ref="H34:I34"/>
    <mergeCell ref="J34:K34"/>
    <mergeCell ref="C30:D30"/>
    <mergeCell ref="C31:D31"/>
    <mergeCell ref="F31:G31"/>
    <mergeCell ref="H31:I31"/>
    <mergeCell ref="C32:D32"/>
    <mergeCell ref="H32:I32"/>
    <mergeCell ref="A2:Q2"/>
    <mergeCell ref="C4:J4"/>
    <mergeCell ref="A9:A10"/>
    <mergeCell ref="B9:B10"/>
    <mergeCell ref="D9:D10"/>
    <mergeCell ref="E9:E10"/>
    <mergeCell ref="F9:Q9"/>
  </mergeCells>
  <printOptions horizontalCentered="1"/>
  <pageMargins left="0.7" right="1.7" top="0.75" bottom="0.75" header="0.3" footer="0.3"/>
  <pageSetup paperSize="5" scale="77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workbookViewId="0">
      <selection activeCell="D98" sqref="D98"/>
    </sheetView>
  </sheetViews>
  <sheetFormatPr defaultRowHeight="15" x14ac:dyDescent="0.25"/>
  <cols>
    <col min="1" max="1" width="5.42578125" customWidth="1"/>
    <col min="2" max="2" width="35.140625" customWidth="1"/>
    <col min="3" max="3" width="10" customWidth="1"/>
    <col min="4" max="4" width="11.42578125" customWidth="1"/>
    <col min="5" max="5" width="12.140625" customWidth="1"/>
    <col min="6" max="6" width="9.85546875" customWidth="1"/>
    <col min="7" max="7" width="6.5703125" customWidth="1"/>
    <col min="8" max="8" width="6.7109375" customWidth="1"/>
    <col min="9" max="9" width="6.5703125" customWidth="1"/>
    <col min="10" max="10" width="6.85546875" customWidth="1"/>
    <col min="11" max="11" width="6.28515625" customWidth="1"/>
    <col min="12" max="12" width="9.85546875" customWidth="1"/>
    <col min="13" max="13" width="6.5703125" customWidth="1"/>
    <col min="14" max="14" width="6.7109375" customWidth="1"/>
    <col min="15" max="15" width="6.28515625" customWidth="1"/>
    <col min="16" max="17" width="6.5703125" customWidth="1"/>
  </cols>
  <sheetData>
    <row r="1" spans="1:17" x14ac:dyDescent="0.25">
      <c r="A1" s="636" t="s">
        <v>823</v>
      </c>
      <c r="B1" s="636"/>
      <c r="C1" s="636"/>
      <c r="D1" s="636"/>
      <c r="E1" s="636"/>
      <c r="F1" s="636"/>
      <c r="G1" s="636"/>
      <c r="H1" s="636"/>
      <c r="I1" s="636"/>
      <c r="J1" s="636"/>
      <c r="K1" s="636"/>
      <c r="L1" s="636"/>
      <c r="M1" s="636"/>
      <c r="N1" s="636"/>
      <c r="O1" s="636"/>
      <c r="P1" s="636"/>
      <c r="Q1" s="636"/>
    </row>
    <row r="2" spans="1:17" x14ac:dyDescent="0.25">
      <c r="A2" s="636" t="s">
        <v>1</v>
      </c>
      <c r="B2" s="636"/>
      <c r="C2" s="636"/>
      <c r="D2" s="636"/>
      <c r="E2" s="636"/>
      <c r="F2" s="636"/>
      <c r="G2" s="636"/>
      <c r="H2" s="636"/>
      <c r="I2" s="636"/>
      <c r="J2" s="636"/>
      <c r="K2" s="636"/>
      <c r="L2" s="636"/>
      <c r="M2" s="636"/>
      <c r="N2" s="636"/>
      <c r="O2" s="636"/>
      <c r="P2" s="636"/>
      <c r="Q2" s="636"/>
    </row>
    <row r="4" spans="1:17" x14ac:dyDescent="0.25">
      <c r="A4" s="527" t="s">
        <v>824</v>
      </c>
    </row>
    <row r="5" spans="1:17" x14ac:dyDescent="0.25">
      <c r="A5" s="528" t="s">
        <v>3</v>
      </c>
    </row>
    <row r="6" spans="1:17" x14ac:dyDescent="0.25">
      <c r="A6" s="527" t="s">
        <v>4</v>
      </c>
    </row>
    <row r="8" spans="1:17" x14ac:dyDescent="0.25">
      <c r="A8" s="714" t="s">
        <v>5</v>
      </c>
      <c r="B8" s="716" t="s">
        <v>825</v>
      </c>
      <c r="C8" s="529" t="s">
        <v>7</v>
      </c>
      <c r="D8" s="530" t="s">
        <v>421</v>
      </c>
      <c r="E8" s="530" t="s">
        <v>826</v>
      </c>
      <c r="F8" s="718" t="s">
        <v>10</v>
      </c>
      <c r="G8" s="719"/>
      <c r="H8" s="719"/>
      <c r="I8" s="719"/>
      <c r="J8" s="719"/>
      <c r="K8" s="719"/>
      <c r="L8" s="719"/>
      <c r="M8" s="719"/>
      <c r="N8" s="719"/>
      <c r="O8" s="719"/>
      <c r="P8" s="719"/>
      <c r="Q8" s="720"/>
    </row>
    <row r="9" spans="1:17" x14ac:dyDescent="0.25">
      <c r="A9" s="715"/>
      <c r="B9" s="717"/>
      <c r="C9" s="529" t="s">
        <v>13</v>
      </c>
      <c r="D9" s="531" t="s">
        <v>159</v>
      </c>
      <c r="E9" s="531" t="s">
        <v>827</v>
      </c>
      <c r="F9" s="529" t="s">
        <v>14</v>
      </c>
      <c r="G9" s="529" t="s">
        <v>15</v>
      </c>
      <c r="H9" s="529" t="s">
        <v>16</v>
      </c>
      <c r="I9" s="529" t="s">
        <v>17</v>
      </c>
      <c r="J9" s="529" t="s">
        <v>18</v>
      </c>
      <c r="K9" s="529" t="s">
        <v>19</v>
      </c>
      <c r="L9" s="529" t="s">
        <v>828</v>
      </c>
      <c r="M9" s="529" t="s">
        <v>21</v>
      </c>
      <c r="N9" s="529" t="s">
        <v>22</v>
      </c>
      <c r="O9" s="529" t="s">
        <v>23</v>
      </c>
      <c r="P9" s="529" t="s">
        <v>161</v>
      </c>
      <c r="Q9" s="529" t="s">
        <v>25</v>
      </c>
    </row>
    <row r="10" spans="1:17" x14ac:dyDescent="0.25">
      <c r="A10" s="532">
        <v>1</v>
      </c>
      <c r="B10" s="129" t="s">
        <v>829</v>
      </c>
      <c r="C10" s="129" t="s">
        <v>274</v>
      </c>
      <c r="D10" s="130">
        <v>221.75</v>
      </c>
      <c r="E10" s="129"/>
      <c r="F10" s="129"/>
      <c r="G10" s="533"/>
      <c r="H10" s="129"/>
      <c r="I10" s="129"/>
      <c r="J10" s="129"/>
      <c r="K10" s="129"/>
      <c r="L10" s="129" t="s">
        <v>274</v>
      </c>
      <c r="M10" s="129"/>
      <c r="N10" s="129"/>
      <c r="O10" s="129"/>
      <c r="P10" s="129"/>
      <c r="Q10" s="129"/>
    </row>
    <row r="11" spans="1:17" x14ac:dyDescent="0.25">
      <c r="A11" s="532">
        <v>2</v>
      </c>
      <c r="B11" s="129" t="s">
        <v>830</v>
      </c>
      <c r="C11" s="129" t="s">
        <v>274</v>
      </c>
      <c r="D11" s="130">
        <v>286</v>
      </c>
      <c r="E11" s="129"/>
      <c r="F11" s="129"/>
      <c r="G11" s="129"/>
      <c r="H11" s="129"/>
      <c r="I11" s="129"/>
      <c r="J11" s="129"/>
      <c r="K11" s="129"/>
      <c r="L11" s="129" t="s">
        <v>274</v>
      </c>
      <c r="M11" s="129"/>
      <c r="N11" s="129"/>
      <c r="O11" s="129"/>
      <c r="P11" s="129"/>
      <c r="Q11" s="129"/>
    </row>
    <row r="12" spans="1:17" x14ac:dyDescent="0.25">
      <c r="A12" s="532">
        <v>3</v>
      </c>
      <c r="B12" s="490" t="s">
        <v>831</v>
      </c>
      <c r="C12" s="129" t="s">
        <v>832</v>
      </c>
      <c r="D12" s="130">
        <v>722.5</v>
      </c>
      <c r="E12" s="129"/>
      <c r="F12" s="129"/>
      <c r="G12" s="129"/>
      <c r="H12" s="129"/>
      <c r="I12" s="129"/>
      <c r="J12" s="129"/>
      <c r="K12" s="129"/>
      <c r="L12" s="129" t="s">
        <v>832</v>
      </c>
      <c r="M12" s="129"/>
      <c r="N12" s="129"/>
      <c r="O12" s="129"/>
      <c r="P12" s="129"/>
      <c r="Q12" s="129"/>
    </row>
    <row r="13" spans="1:17" x14ac:dyDescent="0.25">
      <c r="A13" s="532">
        <v>4</v>
      </c>
      <c r="B13" s="129" t="s">
        <v>833</v>
      </c>
      <c r="C13" s="129" t="s">
        <v>834</v>
      </c>
      <c r="D13" s="130">
        <v>5530</v>
      </c>
      <c r="E13" s="129"/>
      <c r="F13" s="129" t="s">
        <v>73</v>
      </c>
      <c r="G13" s="129"/>
      <c r="H13" s="129"/>
      <c r="I13" s="129"/>
      <c r="J13" s="129"/>
      <c r="K13" s="129"/>
      <c r="L13" s="129" t="s">
        <v>835</v>
      </c>
      <c r="M13" s="129"/>
      <c r="N13" s="129"/>
      <c r="O13" s="129"/>
      <c r="P13" s="129"/>
      <c r="Q13" s="129"/>
    </row>
    <row r="14" spans="1:17" x14ac:dyDescent="0.25">
      <c r="A14" s="532">
        <v>5</v>
      </c>
      <c r="B14" s="129" t="s">
        <v>836</v>
      </c>
      <c r="C14" s="129" t="s">
        <v>837</v>
      </c>
      <c r="D14" s="130">
        <v>640</v>
      </c>
      <c r="E14" s="129"/>
      <c r="F14" s="129" t="s">
        <v>837</v>
      </c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</row>
    <row r="15" spans="1:17" x14ac:dyDescent="0.25">
      <c r="A15" s="532">
        <v>6</v>
      </c>
      <c r="B15" s="129" t="s">
        <v>838</v>
      </c>
      <c r="C15" s="129" t="s">
        <v>329</v>
      </c>
      <c r="D15" s="130">
        <v>10.5</v>
      </c>
      <c r="E15" s="129"/>
      <c r="F15" s="129"/>
      <c r="G15" s="129"/>
      <c r="H15" s="129"/>
      <c r="I15" s="129"/>
      <c r="J15" s="129"/>
      <c r="K15" s="129"/>
      <c r="L15" s="129" t="s">
        <v>329</v>
      </c>
      <c r="M15" s="129"/>
      <c r="N15" s="129"/>
      <c r="O15" s="129"/>
      <c r="P15" s="129"/>
      <c r="Q15" s="129"/>
    </row>
    <row r="16" spans="1:17" x14ac:dyDescent="0.25">
      <c r="A16" s="532">
        <v>7</v>
      </c>
      <c r="B16" s="129" t="s">
        <v>839</v>
      </c>
      <c r="C16" s="129" t="s">
        <v>372</v>
      </c>
      <c r="D16" s="130">
        <v>60</v>
      </c>
      <c r="E16" s="129"/>
      <c r="F16" s="129" t="s">
        <v>372</v>
      </c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</row>
    <row r="17" spans="1:17" x14ac:dyDescent="0.25">
      <c r="A17" s="532">
        <v>8</v>
      </c>
      <c r="B17" s="129" t="s">
        <v>751</v>
      </c>
      <c r="C17" s="129" t="s">
        <v>372</v>
      </c>
      <c r="D17" s="130">
        <v>97.5</v>
      </c>
      <c r="E17" s="129"/>
      <c r="F17" s="129"/>
      <c r="G17" s="129"/>
      <c r="H17" s="129"/>
      <c r="I17" s="129"/>
      <c r="J17" s="129"/>
      <c r="K17" s="129"/>
      <c r="L17" s="129" t="s">
        <v>372</v>
      </c>
      <c r="M17" s="129"/>
      <c r="N17" s="129"/>
      <c r="O17" s="129"/>
      <c r="P17" s="129"/>
      <c r="Q17" s="129"/>
    </row>
    <row r="18" spans="1:17" x14ac:dyDescent="0.25">
      <c r="A18" s="532">
        <v>9</v>
      </c>
      <c r="B18" s="129" t="s">
        <v>840</v>
      </c>
      <c r="C18" s="129" t="s">
        <v>841</v>
      </c>
      <c r="D18" s="130">
        <v>44</v>
      </c>
      <c r="E18" s="129"/>
      <c r="F18" s="129" t="s">
        <v>841</v>
      </c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</row>
    <row r="19" spans="1:17" x14ac:dyDescent="0.25">
      <c r="A19" s="532">
        <v>10</v>
      </c>
      <c r="B19" s="129" t="s">
        <v>842</v>
      </c>
      <c r="C19" s="129" t="s">
        <v>843</v>
      </c>
      <c r="D19" s="130">
        <v>640</v>
      </c>
      <c r="E19" s="129"/>
      <c r="F19" s="129" t="s">
        <v>844</v>
      </c>
      <c r="G19" s="129"/>
      <c r="H19" s="129"/>
      <c r="I19" s="129"/>
      <c r="J19" s="129"/>
      <c r="K19" s="129"/>
      <c r="L19" s="129" t="s">
        <v>844</v>
      </c>
      <c r="M19" s="129"/>
      <c r="N19" s="129"/>
      <c r="O19" s="129"/>
      <c r="P19" s="129"/>
      <c r="Q19" s="129"/>
    </row>
    <row r="20" spans="1:17" x14ac:dyDescent="0.25">
      <c r="A20" s="532">
        <v>11</v>
      </c>
      <c r="B20" s="129" t="s">
        <v>845</v>
      </c>
      <c r="C20" s="129" t="s">
        <v>846</v>
      </c>
      <c r="D20" s="130">
        <v>504.44</v>
      </c>
      <c r="E20" s="129"/>
      <c r="F20" s="129"/>
      <c r="G20" s="129"/>
      <c r="H20" s="129"/>
      <c r="I20" s="129"/>
      <c r="J20" s="129"/>
      <c r="K20" s="129"/>
      <c r="L20" s="129" t="s">
        <v>846</v>
      </c>
      <c r="M20" s="129"/>
      <c r="N20" s="129"/>
      <c r="O20" s="129"/>
      <c r="P20" s="129"/>
      <c r="Q20" s="129"/>
    </row>
    <row r="21" spans="1:17" x14ac:dyDescent="0.25">
      <c r="A21" s="532">
        <v>12</v>
      </c>
      <c r="B21" s="129" t="s">
        <v>847</v>
      </c>
      <c r="C21" s="129" t="s">
        <v>848</v>
      </c>
      <c r="D21" s="130">
        <v>307.5</v>
      </c>
      <c r="E21" s="129"/>
      <c r="F21" s="129"/>
      <c r="G21" s="129"/>
      <c r="H21" s="129"/>
      <c r="I21" s="129"/>
      <c r="J21" s="129"/>
      <c r="K21" s="129"/>
      <c r="L21" s="129" t="s">
        <v>848</v>
      </c>
      <c r="M21" s="129"/>
      <c r="N21" s="129"/>
      <c r="O21" s="129"/>
      <c r="P21" s="129"/>
      <c r="Q21" s="129"/>
    </row>
    <row r="22" spans="1:17" x14ac:dyDescent="0.25">
      <c r="A22" s="532">
        <v>13</v>
      </c>
      <c r="B22" s="129" t="s">
        <v>113</v>
      </c>
      <c r="C22" s="129" t="s">
        <v>844</v>
      </c>
      <c r="D22" s="130">
        <v>160</v>
      </c>
      <c r="E22" s="129"/>
      <c r="F22" s="129" t="s">
        <v>844</v>
      </c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</row>
    <row r="23" spans="1:17" x14ac:dyDescent="0.25">
      <c r="A23" s="532">
        <v>14</v>
      </c>
      <c r="B23" s="129" t="s">
        <v>849</v>
      </c>
      <c r="C23" s="129" t="s">
        <v>850</v>
      </c>
      <c r="D23" s="130">
        <v>69.48</v>
      </c>
      <c r="E23" s="129"/>
      <c r="F23" s="129"/>
      <c r="G23" s="129"/>
      <c r="H23" s="129"/>
      <c r="I23" s="129"/>
      <c r="J23" s="129"/>
      <c r="K23" s="129"/>
      <c r="L23" s="129" t="s">
        <v>850</v>
      </c>
      <c r="M23" s="129"/>
      <c r="N23" s="129"/>
      <c r="O23" s="129"/>
      <c r="P23" s="129"/>
      <c r="Q23" s="129"/>
    </row>
    <row r="24" spans="1:17" x14ac:dyDescent="0.25">
      <c r="A24" s="532">
        <v>15</v>
      </c>
      <c r="B24" s="129" t="s">
        <v>851</v>
      </c>
      <c r="C24" s="129" t="s">
        <v>850</v>
      </c>
      <c r="D24" s="130">
        <v>108.12</v>
      </c>
      <c r="E24" s="129"/>
      <c r="F24" s="129"/>
      <c r="G24" s="129"/>
      <c r="H24" s="129"/>
      <c r="I24" s="129"/>
      <c r="J24" s="129"/>
      <c r="K24" s="129"/>
      <c r="L24" s="129" t="s">
        <v>850</v>
      </c>
      <c r="M24" s="129"/>
      <c r="N24" s="129"/>
      <c r="O24" s="129"/>
      <c r="P24" s="129"/>
      <c r="Q24" s="129"/>
    </row>
    <row r="25" spans="1:17" x14ac:dyDescent="0.25">
      <c r="A25" s="532">
        <v>16</v>
      </c>
      <c r="B25" s="129" t="s">
        <v>852</v>
      </c>
      <c r="C25" s="129" t="s">
        <v>850</v>
      </c>
      <c r="D25" s="130">
        <v>224.72</v>
      </c>
      <c r="E25" s="129"/>
      <c r="F25" s="129"/>
      <c r="G25" s="129"/>
      <c r="H25" s="129"/>
      <c r="I25" s="129"/>
      <c r="J25" s="129"/>
      <c r="K25" s="129"/>
      <c r="L25" s="129" t="s">
        <v>850</v>
      </c>
      <c r="M25" s="129"/>
      <c r="N25" s="129"/>
      <c r="O25" s="129"/>
      <c r="P25" s="129"/>
      <c r="Q25" s="129"/>
    </row>
    <row r="26" spans="1:17" x14ac:dyDescent="0.25">
      <c r="A26" s="532">
        <v>17</v>
      </c>
      <c r="B26" s="129" t="s">
        <v>853</v>
      </c>
      <c r="C26" s="129" t="s">
        <v>399</v>
      </c>
      <c r="D26" s="130">
        <v>1033.5</v>
      </c>
      <c r="E26" s="129"/>
      <c r="F26" s="129"/>
      <c r="G26" s="129"/>
      <c r="H26" s="129"/>
      <c r="I26" s="129"/>
      <c r="J26" s="129"/>
      <c r="K26" s="129"/>
      <c r="L26" s="129" t="s">
        <v>399</v>
      </c>
      <c r="M26" s="129"/>
      <c r="N26" s="129"/>
      <c r="O26" s="129"/>
      <c r="P26" s="129"/>
      <c r="Q26" s="129"/>
    </row>
    <row r="27" spans="1:17" x14ac:dyDescent="0.25">
      <c r="A27" s="532">
        <v>18</v>
      </c>
      <c r="B27" s="129" t="s">
        <v>854</v>
      </c>
      <c r="C27" s="129" t="s">
        <v>855</v>
      </c>
      <c r="D27" s="130">
        <v>99</v>
      </c>
      <c r="E27" s="129"/>
      <c r="F27" s="129"/>
      <c r="G27" s="129"/>
      <c r="H27" s="129"/>
      <c r="I27" s="129"/>
      <c r="J27" s="129"/>
      <c r="K27" s="129"/>
      <c r="L27" s="129" t="s">
        <v>855</v>
      </c>
      <c r="M27" s="129"/>
      <c r="N27" s="129"/>
      <c r="O27" s="129"/>
      <c r="P27" s="129"/>
      <c r="Q27" s="129"/>
    </row>
    <row r="28" spans="1:17" x14ac:dyDescent="0.25">
      <c r="A28" s="532">
        <v>19</v>
      </c>
      <c r="B28" s="129" t="s">
        <v>856</v>
      </c>
      <c r="C28" s="129" t="s">
        <v>857</v>
      </c>
      <c r="D28" s="130">
        <v>438.66</v>
      </c>
      <c r="E28" s="129"/>
      <c r="F28" s="129"/>
      <c r="G28" s="129"/>
      <c r="H28" s="129"/>
      <c r="I28" s="129"/>
      <c r="J28" s="129"/>
      <c r="K28" s="129"/>
      <c r="L28" s="129" t="s">
        <v>857</v>
      </c>
      <c r="M28" s="129"/>
      <c r="N28" s="129"/>
      <c r="O28" s="129"/>
      <c r="P28" s="129"/>
      <c r="Q28" s="129"/>
    </row>
    <row r="30" spans="1:17" x14ac:dyDescent="0.25">
      <c r="A30" s="121" t="s">
        <v>858</v>
      </c>
      <c r="D30" s="534">
        <f>SUM(D10:D29)</f>
        <v>11197.67</v>
      </c>
    </row>
    <row r="32" spans="1:17" x14ac:dyDescent="0.25">
      <c r="A32" t="s">
        <v>859</v>
      </c>
    </row>
    <row r="34" spans="1:17" x14ac:dyDescent="0.25">
      <c r="A34" t="s">
        <v>183</v>
      </c>
      <c r="E34" t="s">
        <v>860</v>
      </c>
    </row>
    <row r="36" spans="1:17" x14ac:dyDescent="0.25">
      <c r="B36" s="156"/>
      <c r="F36" s="121" t="s">
        <v>861</v>
      </c>
    </row>
    <row r="37" spans="1:17" x14ac:dyDescent="0.25">
      <c r="F37" t="s">
        <v>862</v>
      </c>
    </row>
    <row r="38" spans="1:17" ht="21" customHeight="1" x14ac:dyDescent="0.25">
      <c r="E38" t="s">
        <v>863</v>
      </c>
    </row>
    <row r="42" spans="1:17" x14ac:dyDescent="0.25">
      <c r="A42" s="636" t="s">
        <v>864</v>
      </c>
      <c r="B42" s="636"/>
      <c r="C42" s="636"/>
      <c r="D42" s="636"/>
      <c r="E42" s="636"/>
      <c r="F42" s="636"/>
      <c r="G42" s="636"/>
      <c r="H42" s="636"/>
      <c r="I42" s="636"/>
      <c r="J42" s="636"/>
      <c r="K42" s="636"/>
      <c r="L42" s="636"/>
      <c r="M42" s="636"/>
      <c r="N42" s="636"/>
      <c r="O42" s="636"/>
      <c r="P42" s="636"/>
      <c r="Q42" s="636"/>
    </row>
    <row r="43" spans="1:17" x14ac:dyDescent="0.25">
      <c r="A43" s="636" t="s">
        <v>1</v>
      </c>
      <c r="B43" s="636"/>
      <c r="C43" s="636"/>
      <c r="D43" s="636"/>
      <c r="E43" s="636"/>
      <c r="F43" s="636"/>
      <c r="G43" s="636"/>
      <c r="H43" s="636"/>
      <c r="I43" s="636"/>
      <c r="J43" s="636"/>
      <c r="K43" s="636"/>
      <c r="L43" s="636"/>
      <c r="M43" s="636"/>
      <c r="N43" s="636"/>
      <c r="O43" s="636"/>
      <c r="P43" s="636"/>
      <c r="Q43" s="636"/>
    </row>
    <row r="45" spans="1:17" x14ac:dyDescent="0.25">
      <c r="A45" s="527" t="s">
        <v>824</v>
      </c>
    </row>
    <row r="46" spans="1:17" x14ac:dyDescent="0.25">
      <c r="A46" s="528" t="s">
        <v>3</v>
      </c>
    </row>
    <row r="47" spans="1:17" x14ac:dyDescent="0.25">
      <c r="A47" s="527" t="s">
        <v>4</v>
      </c>
    </row>
    <row r="49" spans="1:17" x14ac:dyDescent="0.25">
      <c r="A49" s="714" t="s">
        <v>5</v>
      </c>
      <c r="B49" s="716" t="s">
        <v>825</v>
      </c>
      <c r="C49" s="529" t="s">
        <v>7</v>
      </c>
      <c r="D49" s="530" t="s">
        <v>421</v>
      </c>
      <c r="E49" s="530" t="s">
        <v>826</v>
      </c>
      <c r="F49" s="718" t="s">
        <v>10</v>
      </c>
      <c r="G49" s="719"/>
      <c r="H49" s="719"/>
      <c r="I49" s="719"/>
      <c r="J49" s="719"/>
      <c r="K49" s="719"/>
      <c r="L49" s="719"/>
      <c r="M49" s="719"/>
      <c r="N49" s="719"/>
      <c r="O49" s="719"/>
      <c r="P49" s="719"/>
      <c r="Q49" s="720"/>
    </row>
    <row r="50" spans="1:17" x14ac:dyDescent="0.25">
      <c r="A50" s="715"/>
      <c r="B50" s="717"/>
      <c r="C50" s="529" t="s">
        <v>13</v>
      </c>
      <c r="D50" s="531" t="s">
        <v>159</v>
      </c>
      <c r="E50" s="531" t="s">
        <v>827</v>
      </c>
      <c r="F50" s="529" t="s">
        <v>14</v>
      </c>
      <c r="G50" s="529" t="s">
        <v>15</v>
      </c>
      <c r="H50" s="529" t="s">
        <v>16</v>
      </c>
      <c r="I50" s="529" t="s">
        <v>17</v>
      </c>
      <c r="J50" s="529" t="s">
        <v>18</v>
      </c>
      <c r="K50" s="529" t="s">
        <v>19</v>
      </c>
      <c r="L50" s="529" t="s">
        <v>828</v>
      </c>
      <c r="M50" s="529" t="s">
        <v>21</v>
      </c>
      <c r="N50" s="529" t="s">
        <v>22</v>
      </c>
      <c r="O50" s="529" t="s">
        <v>23</v>
      </c>
      <c r="P50" s="529" t="s">
        <v>161</v>
      </c>
      <c r="Q50" s="529" t="s">
        <v>25</v>
      </c>
    </row>
    <row r="51" spans="1:17" x14ac:dyDescent="0.25">
      <c r="A51" s="532">
        <v>1</v>
      </c>
      <c r="B51" s="129" t="s">
        <v>865</v>
      </c>
      <c r="C51" s="129" t="s">
        <v>866</v>
      </c>
      <c r="D51" s="130">
        <v>280</v>
      </c>
      <c r="E51" s="129"/>
      <c r="F51" s="129"/>
      <c r="G51" s="129"/>
      <c r="H51" s="129"/>
      <c r="I51" s="129"/>
      <c r="J51" s="129"/>
      <c r="K51" s="129"/>
      <c r="L51" s="129" t="s">
        <v>866</v>
      </c>
      <c r="M51" s="129"/>
      <c r="N51" s="129"/>
      <c r="O51" s="129"/>
      <c r="P51" s="129"/>
      <c r="Q51" s="129"/>
    </row>
    <row r="52" spans="1:17" x14ac:dyDescent="0.25">
      <c r="A52" s="532">
        <v>2</v>
      </c>
      <c r="B52" s="129" t="s">
        <v>867</v>
      </c>
      <c r="C52" s="129" t="s">
        <v>866</v>
      </c>
      <c r="D52" s="130">
        <v>200</v>
      </c>
      <c r="E52" s="129"/>
      <c r="F52" s="129"/>
      <c r="G52" s="129"/>
      <c r="H52" s="129"/>
      <c r="I52" s="129"/>
      <c r="J52" s="129"/>
      <c r="K52" s="129"/>
      <c r="L52" s="129" t="s">
        <v>866</v>
      </c>
      <c r="M52" s="129"/>
      <c r="N52" s="129"/>
      <c r="O52" s="129"/>
      <c r="P52" s="129"/>
      <c r="Q52" s="129"/>
    </row>
    <row r="53" spans="1:17" x14ac:dyDescent="0.25">
      <c r="A53" s="532">
        <v>3</v>
      </c>
      <c r="B53" s="129" t="s">
        <v>868</v>
      </c>
      <c r="C53" s="129" t="s">
        <v>844</v>
      </c>
      <c r="D53" s="130">
        <v>168</v>
      </c>
      <c r="E53" s="129"/>
      <c r="F53" s="129" t="s">
        <v>844</v>
      </c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</row>
    <row r="54" spans="1:17" x14ac:dyDescent="0.25">
      <c r="A54" s="532">
        <v>4</v>
      </c>
      <c r="B54" s="129" t="s">
        <v>869</v>
      </c>
      <c r="C54" s="129" t="s">
        <v>509</v>
      </c>
      <c r="D54" s="130">
        <v>360</v>
      </c>
      <c r="E54" s="129"/>
      <c r="F54" s="129" t="s">
        <v>509</v>
      </c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</row>
    <row r="55" spans="1:17" x14ac:dyDescent="0.25">
      <c r="A55" s="532">
        <v>5</v>
      </c>
      <c r="B55" s="129" t="s">
        <v>870</v>
      </c>
      <c r="C55" s="129" t="s">
        <v>834</v>
      </c>
      <c r="D55" s="130">
        <v>8435</v>
      </c>
      <c r="E55" s="129"/>
      <c r="F55" s="129" t="s">
        <v>834</v>
      </c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</row>
    <row r="56" spans="1:17" x14ac:dyDescent="0.25">
      <c r="A56" s="532">
        <v>6</v>
      </c>
      <c r="B56" s="129" t="s">
        <v>871</v>
      </c>
      <c r="C56" s="129" t="s">
        <v>872</v>
      </c>
      <c r="D56" s="130">
        <v>378</v>
      </c>
      <c r="E56" s="129"/>
      <c r="F56" s="129" t="s">
        <v>872</v>
      </c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</row>
    <row r="57" spans="1:17" x14ac:dyDescent="0.25">
      <c r="A57" s="532">
        <v>7</v>
      </c>
      <c r="B57" s="535" t="s">
        <v>873</v>
      </c>
      <c r="C57" s="129" t="s">
        <v>367</v>
      </c>
      <c r="D57" s="130">
        <v>950</v>
      </c>
      <c r="E57" s="129"/>
      <c r="F57" s="129" t="s">
        <v>81</v>
      </c>
      <c r="G57" s="129"/>
      <c r="H57" s="129"/>
      <c r="I57" s="129"/>
      <c r="J57" s="129"/>
      <c r="K57" s="129"/>
      <c r="L57" s="129" t="s">
        <v>81</v>
      </c>
      <c r="M57" s="129"/>
      <c r="N57" s="129"/>
      <c r="O57" s="129"/>
      <c r="P57" s="129"/>
      <c r="Q57" s="129"/>
    </row>
    <row r="58" spans="1:17" x14ac:dyDescent="0.25">
      <c r="A58" s="532">
        <v>8</v>
      </c>
      <c r="B58" s="535" t="s">
        <v>874</v>
      </c>
      <c r="C58" s="129" t="s">
        <v>875</v>
      </c>
      <c r="D58" s="130">
        <v>55.33</v>
      </c>
      <c r="E58" s="129"/>
      <c r="F58" s="129"/>
      <c r="G58" s="129"/>
      <c r="H58" s="129"/>
      <c r="I58" s="129"/>
      <c r="J58" s="129"/>
      <c r="K58" s="129"/>
      <c r="L58" s="129" t="s">
        <v>875</v>
      </c>
      <c r="M58" s="129"/>
      <c r="N58" s="129"/>
      <c r="O58" s="129"/>
      <c r="P58" s="129"/>
      <c r="Q58" s="129"/>
    </row>
    <row r="59" spans="1:17" x14ac:dyDescent="0.25">
      <c r="A59" s="532">
        <v>9</v>
      </c>
      <c r="B59" s="129" t="s">
        <v>876</v>
      </c>
      <c r="C59" s="129" t="s">
        <v>877</v>
      </c>
      <c r="D59" s="130">
        <v>785</v>
      </c>
      <c r="E59" s="129"/>
      <c r="F59" s="129" t="s">
        <v>877</v>
      </c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</row>
    <row r="60" spans="1:17" x14ac:dyDescent="0.25">
      <c r="A60" s="532">
        <v>10</v>
      </c>
      <c r="B60" s="129" t="s">
        <v>878</v>
      </c>
      <c r="C60" s="129" t="s">
        <v>55</v>
      </c>
      <c r="D60" s="130">
        <v>662</v>
      </c>
      <c r="E60" s="129"/>
      <c r="F60" s="129"/>
      <c r="G60" s="129"/>
      <c r="H60" s="129"/>
      <c r="I60" s="129"/>
      <c r="J60" s="129"/>
      <c r="K60" s="129"/>
      <c r="L60" s="129" t="s">
        <v>55</v>
      </c>
      <c r="M60" s="129"/>
      <c r="N60" s="129"/>
      <c r="O60" s="129"/>
      <c r="P60" s="129"/>
      <c r="Q60" s="129"/>
    </row>
    <row r="61" spans="1:17" x14ac:dyDescent="0.25">
      <c r="A61" s="532">
        <v>11</v>
      </c>
      <c r="B61" s="129" t="s">
        <v>879</v>
      </c>
      <c r="C61" s="129" t="s">
        <v>77</v>
      </c>
      <c r="D61" s="130">
        <v>1032</v>
      </c>
      <c r="E61" s="129"/>
      <c r="F61" s="129" t="s">
        <v>79</v>
      </c>
      <c r="G61" s="129"/>
      <c r="H61" s="129"/>
      <c r="I61" s="129"/>
      <c r="J61" s="129"/>
      <c r="K61" s="129"/>
      <c r="L61" s="129" t="s">
        <v>79</v>
      </c>
      <c r="M61" s="129"/>
      <c r="N61" s="129"/>
      <c r="O61" s="129"/>
      <c r="P61" s="129"/>
      <c r="Q61" s="129"/>
    </row>
    <row r="62" spans="1:17" x14ac:dyDescent="0.25">
      <c r="A62" s="532">
        <v>12</v>
      </c>
      <c r="B62" s="129" t="s">
        <v>880</v>
      </c>
      <c r="C62" s="129" t="s">
        <v>79</v>
      </c>
      <c r="D62" s="130">
        <v>516</v>
      </c>
      <c r="E62" s="129"/>
      <c r="F62" s="129" t="s">
        <v>79</v>
      </c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</row>
    <row r="63" spans="1:17" x14ac:dyDescent="0.25">
      <c r="A63" s="532">
        <v>13</v>
      </c>
      <c r="B63" s="129" t="s">
        <v>881</v>
      </c>
      <c r="C63" s="129" t="s">
        <v>79</v>
      </c>
      <c r="D63" s="130">
        <v>516</v>
      </c>
      <c r="E63" s="129"/>
      <c r="F63" s="129" t="s">
        <v>79</v>
      </c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</row>
    <row r="64" spans="1:17" x14ac:dyDescent="0.25">
      <c r="A64" s="532">
        <v>14</v>
      </c>
      <c r="B64" s="129" t="s">
        <v>882</v>
      </c>
      <c r="C64" s="129" t="s">
        <v>79</v>
      </c>
      <c r="D64" s="130">
        <v>516</v>
      </c>
      <c r="E64" s="129"/>
      <c r="F64" s="129" t="s">
        <v>79</v>
      </c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</row>
    <row r="65" spans="1:17" x14ac:dyDescent="0.25">
      <c r="A65" s="532">
        <v>15</v>
      </c>
      <c r="B65" s="129" t="s">
        <v>883</v>
      </c>
      <c r="C65" s="129" t="s">
        <v>372</v>
      </c>
      <c r="D65" s="130">
        <v>1210</v>
      </c>
      <c r="E65" s="129"/>
      <c r="F65" s="129"/>
      <c r="G65" s="129"/>
      <c r="H65" s="129"/>
      <c r="I65" s="129"/>
      <c r="J65" s="129"/>
      <c r="K65" s="129"/>
      <c r="L65" s="129" t="s">
        <v>372</v>
      </c>
      <c r="M65" s="129"/>
      <c r="N65" s="129"/>
      <c r="O65" s="129"/>
      <c r="P65" s="129"/>
      <c r="Q65" s="129"/>
    </row>
    <row r="66" spans="1:17" x14ac:dyDescent="0.25">
      <c r="A66" s="532">
        <v>16</v>
      </c>
      <c r="B66" s="129" t="s">
        <v>884</v>
      </c>
      <c r="C66" s="129" t="s">
        <v>370</v>
      </c>
      <c r="D66" s="130">
        <v>400</v>
      </c>
      <c r="E66" s="129"/>
      <c r="F66" s="129" t="s">
        <v>370</v>
      </c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</row>
    <row r="67" spans="1:17" x14ac:dyDescent="0.25">
      <c r="A67" s="532">
        <v>17</v>
      </c>
      <c r="B67" s="129" t="s">
        <v>885</v>
      </c>
      <c r="C67" s="129" t="s">
        <v>886</v>
      </c>
      <c r="D67" s="130">
        <v>300</v>
      </c>
      <c r="E67" s="129"/>
      <c r="F67" s="129"/>
      <c r="G67" s="129"/>
      <c r="H67" s="129"/>
      <c r="I67" s="129"/>
      <c r="J67" s="129"/>
      <c r="K67" s="129"/>
      <c r="L67" s="129" t="s">
        <v>886</v>
      </c>
      <c r="M67" s="129"/>
      <c r="N67" s="129"/>
      <c r="O67" s="129"/>
      <c r="P67" s="129"/>
      <c r="Q67" s="129"/>
    </row>
    <row r="68" spans="1:17" x14ac:dyDescent="0.25">
      <c r="A68" s="532">
        <v>18</v>
      </c>
      <c r="B68" s="129" t="s">
        <v>887</v>
      </c>
      <c r="C68" s="129" t="s">
        <v>844</v>
      </c>
      <c r="D68" s="130">
        <v>880</v>
      </c>
      <c r="E68" s="129"/>
      <c r="F68" s="129"/>
      <c r="G68" s="129"/>
      <c r="H68" s="129"/>
      <c r="I68" s="129"/>
      <c r="J68" s="129"/>
      <c r="K68" s="129"/>
      <c r="L68" s="129" t="s">
        <v>844</v>
      </c>
      <c r="M68" s="129"/>
      <c r="N68" s="129"/>
      <c r="O68" s="129"/>
      <c r="P68" s="129"/>
      <c r="Q68" s="129"/>
    </row>
    <row r="69" spans="1:17" x14ac:dyDescent="0.25">
      <c r="A69" s="532">
        <v>19</v>
      </c>
      <c r="B69" s="129" t="s">
        <v>888</v>
      </c>
      <c r="C69" s="129" t="s">
        <v>889</v>
      </c>
      <c r="D69" s="130">
        <v>1590</v>
      </c>
      <c r="E69" s="129"/>
      <c r="F69" s="129" t="s">
        <v>890</v>
      </c>
      <c r="G69" s="129"/>
      <c r="H69" s="129"/>
      <c r="I69" s="129"/>
      <c r="J69" s="129"/>
      <c r="K69" s="129"/>
      <c r="L69" s="129" t="s">
        <v>891</v>
      </c>
      <c r="M69" s="129"/>
      <c r="N69" s="129"/>
      <c r="O69" s="129"/>
      <c r="P69" s="129"/>
      <c r="Q69" s="129"/>
    </row>
    <row r="70" spans="1:17" x14ac:dyDescent="0.25">
      <c r="A70" s="532">
        <v>20</v>
      </c>
      <c r="B70" s="129" t="s">
        <v>892</v>
      </c>
      <c r="C70" s="129" t="s">
        <v>891</v>
      </c>
      <c r="D70" s="130">
        <v>2750</v>
      </c>
      <c r="E70" s="129"/>
      <c r="F70" s="129" t="s">
        <v>893</v>
      </c>
      <c r="G70" s="129"/>
      <c r="H70" s="129"/>
      <c r="I70" s="129"/>
      <c r="J70" s="129"/>
      <c r="K70" s="129"/>
      <c r="L70" s="129" t="s">
        <v>893</v>
      </c>
      <c r="M70" s="129"/>
      <c r="N70" s="129"/>
      <c r="O70" s="129"/>
      <c r="P70" s="129"/>
      <c r="Q70" s="129"/>
    </row>
    <row r="71" spans="1:17" x14ac:dyDescent="0.25">
      <c r="A71" s="532">
        <v>21</v>
      </c>
      <c r="B71" s="129" t="s">
        <v>894</v>
      </c>
      <c r="C71" s="129" t="s">
        <v>886</v>
      </c>
      <c r="D71" s="130">
        <v>720</v>
      </c>
      <c r="E71" s="129"/>
      <c r="F71" s="129" t="s">
        <v>895</v>
      </c>
      <c r="G71" s="129"/>
      <c r="H71" s="129"/>
      <c r="I71" s="129"/>
      <c r="J71" s="129"/>
      <c r="K71" s="129"/>
      <c r="L71" s="129" t="s">
        <v>895</v>
      </c>
      <c r="M71" s="129"/>
      <c r="N71" s="129"/>
      <c r="O71" s="129"/>
      <c r="P71" s="129"/>
      <c r="Q71" s="129"/>
    </row>
    <row r="72" spans="1:17" x14ac:dyDescent="0.25">
      <c r="A72" s="532">
        <v>22</v>
      </c>
      <c r="B72" s="129" t="s">
        <v>896</v>
      </c>
      <c r="C72" s="129" t="s">
        <v>117</v>
      </c>
      <c r="D72" s="130">
        <v>252</v>
      </c>
      <c r="E72" s="129"/>
      <c r="F72" s="129" t="s">
        <v>117</v>
      </c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</row>
    <row r="73" spans="1:17" x14ac:dyDescent="0.25">
      <c r="A73" s="532">
        <v>23</v>
      </c>
      <c r="B73" s="129" t="s">
        <v>897</v>
      </c>
      <c r="C73" s="129" t="s">
        <v>898</v>
      </c>
      <c r="D73" s="130">
        <v>171</v>
      </c>
      <c r="E73" s="129"/>
      <c r="F73" s="129" t="s">
        <v>898</v>
      </c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</row>
    <row r="74" spans="1:17" x14ac:dyDescent="0.25">
      <c r="A74" s="532">
        <v>24</v>
      </c>
      <c r="B74" s="129" t="s">
        <v>899</v>
      </c>
      <c r="C74" s="129" t="s">
        <v>532</v>
      </c>
      <c r="D74" s="130">
        <v>540</v>
      </c>
      <c r="E74" s="129"/>
      <c r="F74" s="129" t="s">
        <v>376</v>
      </c>
      <c r="G74" s="129"/>
      <c r="H74" s="129"/>
      <c r="I74" s="129"/>
      <c r="J74" s="129"/>
      <c r="K74" s="129"/>
      <c r="L74" s="129" t="s">
        <v>895</v>
      </c>
      <c r="M74" s="129"/>
      <c r="N74" s="129"/>
      <c r="O74" s="129"/>
      <c r="P74" s="129"/>
      <c r="Q74" s="129"/>
    </row>
    <row r="75" spans="1:17" x14ac:dyDescent="0.25">
      <c r="A75" s="532">
        <v>25</v>
      </c>
      <c r="B75" s="499" t="s">
        <v>900</v>
      </c>
      <c r="C75" s="129" t="s">
        <v>901</v>
      </c>
      <c r="D75" s="130">
        <v>1004</v>
      </c>
      <c r="E75" s="129"/>
      <c r="F75" s="129" t="s">
        <v>77</v>
      </c>
      <c r="G75" s="129"/>
      <c r="H75" s="129"/>
      <c r="I75" s="129"/>
      <c r="J75" s="129"/>
      <c r="K75" s="129"/>
      <c r="L75" s="129" t="s">
        <v>77</v>
      </c>
      <c r="M75" s="129"/>
      <c r="N75" s="129"/>
      <c r="O75" s="129"/>
      <c r="P75" s="129"/>
      <c r="Q75" s="129"/>
    </row>
    <row r="76" spans="1:17" x14ac:dyDescent="0.25">
      <c r="A76" s="532">
        <v>26</v>
      </c>
      <c r="B76" s="129" t="s">
        <v>902</v>
      </c>
      <c r="C76" s="129" t="s">
        <v>901</v>
      </c>
      <c r="D76" s="130">
        <v>1524</v>
      </c>
      <c r="E76" s="129"/>
      <c r="F76" s="129" t="s">
        <v>77</v>
      </c>
      <c r="G76" s="129"/>
      <c r="H76" s="129"/>
      <c r="I76" s="129"/>
      <c r="J76" s="129"/>
      <c r="K76" s="129"/>
      <c r="L76" s="129" t="s">
        <v>77</v>
      </c>
      <c r="M76" s="129"/>
      <c r="N76" s="129"/>
      <c r="O76" s="129"/>
      <c r="P76" s="129"/>
      <c r="Q76" s="129"/>
    </row>
    <row r="77" spans="1:17" x14ac:dyDescent="0.25">
      <c r="A77" s="532">
        <v>27</v>
      </c>
      <c r="B77" s="129" t="s">
        <v>903</v>
      </c>
      <c r="C77" s="129" t="s">
        <v>90</v>
      </c>
      <c r="D77" s="130">
        <v>510</v>
      </c>
      <c r="E77" s="129"/>
      <c r="F77" s="129" t="s">
        <v>904</v>
      </c>
      <c r="G77" s="129"/>
      <c r="H77" s="129"/>
      <c r="I77" s="129"/>
      <c r="J77" s="129"/>
      <c r="K77" s="129"/>
      <c r="L77" s="129" t="s">
        <v>904</v>
      </c>
      <c r="M77" s="129"/>
      <c r="N77" s="129"/>
      <c r="O77" s="129"/>
      <c r="P77" s="129"/>
      <c r="Q77" s="129"/>
    </row>
    <row r="78" spans="1:17" x14ac:dyDescent="0.25">
      <c r="A78" s="532">
        <v>28</v>
      </c>
      <c r="B78" s="129" t="s">
        <v>905</v>
      </c>
      <c r="C78" s="129" t="s">
        <v>889</v>
      </c>
      <c r="D78" s="130">
        <v>1140</v>
      </c>
      <c r="E78" s="129"/>
      <c r="F78" s="129" t="s">
        <v>890</v>
      </c>
      <c r="G78" s="129"/>
      <c r="H78" s="129"/>
      <c r="I78" s="129"/>
      <c r="J78" s="129"/>
      <c r="K78" s="129"/>
      <c r="L78" s="129" t="s">
        <v>891</v>
      </c>
      <c r="M78" s="129"/>
      <c r="N78" s="129"/>
      <c r="O78" s="129"/>
      <c r="P78" s="129"/>
      <c r="Q78" s="129"/>
    </row>
    <row r="79" spans="1:17" x14ac:dyDescent="0.25">
      <c r="A79" s="532">
        <v>29</v>
      </c>
      <c r="B79" s="129" t="s">
        <v>906</v>
      </c>
      <c r="C79" s="129" t="s">
        <v>895</v>
      </c>
      <c r="D79" s="130">
        <v>210</v>
      </c>
      <c r="E79" s="129"/>
      <c r="F79" s="129"/>
      <c r="G79" s="130"/>
      <c r="H79" s="129"/>
      <c r="I79" s="129"/>
      <c r="J79" s="129"/>
      <c r="K79" s="129"/>
      <c r="L79" s="129" t="s">
        <v>895</v>
      </c>
      <c r="M79" s="130"/>
      <c r="N79" s="129"/>
      <c r="O79" s="129"/>
      <c r="P79" s="129"/>
      <c r="Q79" s="129"/>
    </row>
    <row r="80" spans="1:17" x14ac:dyDescent="0.25">
      <c r="A80" s="532">
        <v>30</v>
      </c>
      <c r="B80" s="129" t="s">
        <v>907</v>
      </c>
      <c r="C80" s="129" t="s">
        <v>55</v>
      </c>
      <c r="D80" s="130">
        <v>76</v>
      </c>
      <c r="E80" s="129"/>
      <c r="F80" s="129"/>
      <c r="G80" s="130"/>
      <c r="H80" s="129"/>
      <c r="I80" s="129"/>
      <c r="J80" s="129"/>
      <c r="K80" s="129"/>
      <c r="L80" s="129" t="s">
        <v>55</v>
      </c>
      <c r="M80" s="130"/>
      <c r="N80" s="129"/>
      <c r="O80" s="129"/>
      <c r="P80" s="129"/>
      <c r="Q80" s="129"/>
    </row>
    <row r="81" spans="1:17" x14ac:dyDescent="0.25">
      <c r="A81" s="532">
        <v>31</v>
      </c>
      <c r="B81" s="129" t="s">
        <v>908</v>
      </c>
      <c r="C81" s="129" t="s">
        <v>399</v>
      </c>
      <c r="D81" s="130">
        <v>1650</v>
      </c>
      <c r="E81" s="129"/>
      <c r="F81" s="129"/>
      <c r="G81" s="130"/>
      <c r="H81" s="129"/>
      <c r="I81" s="129"/>
      <c r="J81" s="129"/>
      <c r="K81" s="129"/>
      <c r="L81" s="129" t="s">
        <v>399</v>
      </c>
      <c r="M81" s="130"/>
      <c r="N81" s="129"/>
      <c r="O81" s="129"/>
      <c r="P81" s="129"/>
      <c r="Q81" s="129"/>
    </row>
    <row r="82" spans="1:17" x14ac:dyDescent="0.25">
      <c r="A82" s="532">
        <v>32</v>
      </c>
      <c r="B82" s="129" t="s">
        <v>909</v>
      </c>
      <c r="C82" s="129" t="s">
        <v>399</v>
      </c>
      <c r="D82" s="130">
        <v>1125</v>
      </c>
      <c r="E82" s="129"/>
      <c r="F82" s="129"/>
      <c r="G82" s="130"/>
      <c r="H82" s="129"/>
      <c r="I82" s="129"/>
      <c r="J82" s="129"/>
      <c r="K82" s="129"/>
      <c r="L82" s="129" t="s">
        <v>399</v>
      </c>
      <c r="M82" s="130"/>
      <c r="N82" s="129"/>
      <c r="O82" s="129"/>
      <c r="P82" s="129"/>
      <c r="Q82" s="129"/>
    </row>
    <row r="83" spans="1:17" x14ac:dyDescent="0.25">
      <c r="A83" s="532">
        <v>33</v>
      </c>
      <c r="B83" s="129" t="s">
        <v>910</v>
      </c>
      <c r="C83" s="129" t="s">
        <v>399</v>
      </c>
      <c r="D83" s="130">
        <v>2190</v>
      </c>
      <c r="E83" s="129"/>
      <c r="F83" s="129"/>
      <c r="G83" s="130"/>
      <c r="H83" s="129"/>
      <c r="I83" s="129"/>
      <c r="J83" s="129"/>
      <c r="K83" s="129"/>
      <c r="L83" s="129" t="s">
        <v>399</v>
      </c>
      <c r="M83" s="130"/>
      <c r="N83" s="129"/>
      <c r="O83" s="129"/>
      <c r="P83" s="129"/>
      <c r="Q83" s="129"/>
    </row>
    <row r="84" spans="1:17" x14ac:dyDescent="0.25">
      <c r="A84" s="532">
        <v>34</v>
      </c>
      <c r="B84" s="129" t="s">
        <v>911</v>
      </c>
      <c r="C84" s="129" t="s">
        <v>55</v>
      </c>
      <c r="D84" s="130">
        <v>26</v>
      </c>
      <c r="E84" s="129"/>
      <c r="F84" s="129"/>
      <c r="G84" s="130"/>
      <c r="H84" s="129"/>
      <c r="I84" s="129"/>
      <c r="J84" s="129"/>
      <c r="K84" s="129"/>
      <c r="L84" s="129" t="s">
        <v>55</v>
      </c>
      <c r="M84" s="130"/>
      <c r="N84" s="129"/>
      <c r="O84" s="129"/>
      <c r="P84" s="129"/>
      <c r="Q84" s="129"/>
    </row>
    <row r="85" spans="1:17" x14ac:dyDescent="0.25">
      <c r="A85" s="532">
        <v>35</v>
      </c>
      <c r="B85" s="129" t="s">
        <v>610</v>
      </c>
      <c r="C85" s="129" t="s">
        <v>528</v>
      </c>
      <c r="D85" s="130">
        <v>302</v>
      </c>
      <c r="E85" s="129"/>
      <c r="F85" s="129"/>
      <c r="G85" s="130"/>
      <c r="H85" s="129"/>
      <c r="I85" s="129"/>
      <c r="J85" s="129"/>
      <c r="K85" s="129"/>
      <c r="L85" s="129" t="s">
        <v>528</v>
      </c>
      <c r="M85" s="130"/>
      <c r="N85" s="129"/>
      <c r="O85" s="129"/>
      <c r="P85" s="129"/>
      <c r="Q85" s="129"/>
    </row>
    <row r="86" spans="1:17" x14ac:dyDescent="0.25">
      <c r="A86" s="532">
        <v>36</v>
      </c>
      <c r="B86" s="129" t="s">
        <v>912</v>
      </c>
      <c r="C86" s="129" t="s">
        <v>125</v>
      </c>
      <c r="D86" s="130">
        <v>800</v>
      </c>
      <c r="E86" s="129"/>
      <c r="F86" s="129" t="s">
        <v>125</v>
      </c>
      <c r="G86" s="130"/>
      <c r="H86" s="129"/>
      <c r="I86" s="129"/>
      <c r="J86" s="129"/>
      <c r="K86" s="129"/>
      <c r="L86" s="129"/>
      <c r="M86" s="130"/>
      <c r="N86" s="129"/>
      <c r="O86" s="129"/>
      <c r="P86" s="129"/>
      <c r="Q86" s="129"/>
    </row>
    <row r="87" spans="1:17" x14ac:dyDescent="0.25">
      <c r="A87" s="532">
        <v>37</v>
      </c>
      <c r="B87" s="129" t="s">
        <v>913</v>
      </c>
      <c r="C87" s="129" t="s">
        <v>372</v>
      </c>
      <c r="D87" s="130">
        <v>304</v>
      </c>
      <c r="E87" s="129"/>
      <c r="F87" s="129" t="s">
        <v>372</v>
      </c>
      <c r="G87" s="130"/>
      <c r="H87" s="129"/>
      <c r="I87" s="129"/>
      <c r="J87" s="129"/>
      <c r="K87" s="129"/>
      <c r="L87" s="129"/>
      <c r="M87" s="130"/>
      <c r="N87" s="129"/>
      <c r="O87" s="129"/>
      <c r="P87" s="129"/>
      <c r="Q87" s="129"/>
    </row>
    <row r="88" spans="1:17" x14ac:dyDescent="0.25">
      <c r="A88" s="532">
        <v>38</v>
      </c>
      <c r="B88" s="129" t="s">
        <v>914</v>
      </c>
      <c r="C88" s="129" t="s">
        <v>915</v>
      </c>
      <c r="D88" s="130">
        <v>450</v>
      </c>
      <c r="E88" s="129"/>
      <c r="F88" s="129" t="s">
        <v>915</v>
      </c>
      <c r="G88" s="130"/>
      <c r="H88" s="129"/>
      <c r="I88" s="129"/>
      <c r="J88" s="129"/>
      <c r="K88" s="129"/>
      <c r="L88" s="129"/>
      <c r="M88" s="130"/>
      <c r="N88" s="129"/>
      <c r="O88" s="129"/>
      <c r="P88" s="129"/>
      <c r="Q88" s="129"/>
    </row>
    <row r="89" spans="1:17" x14ac:dyDescent="0.25">
      <c r="A89" s="532">
        <v>39</v>
      </c>
      <c r="B89" s="129" t="s">
        <v>916</v>
      </c>
      <c r="C89" s="129" t="s">
        <v>376</v>
      </c>
      <c r="D89" s="130">
        <v>225</v>
      </c>
      <c r="E89" s="129"/>
      <c r="F89" s="129"/>
      <c r="G89" s="130"/>
      <c r="H89" s="129"/>
      <c r="I89" s="129"/>
      <c r="J89" s="129"/>
      <c r="K89" s="129"/>
      <c r="L89" s="129" t="s">
        <v>376</v>
      </c>
      <c r="M89" s="130"/>
      <c r="N89" s="129"/>
      <c r="O89" s="129"/>
      <c r="P89" s="129"/>
      <c r="Q89" s="129"/>
    </row>
    <row r="90" spans="1:17" x14ac:dyDescent="0.25">
      <c r="A90" s="532">
        <v>40</v>
      </c>
      <c r="B90" s="129" t="s">
        <v>917</v>
      </c>
      <c r="C90" s="129" t="s">
        <v>844</v>
      </c>
      <c r="D90" s="130">
        <v>3600</v>
      </c>
      <c r="E90" s="129"/>
      <c r="F90" s="129" t="s">
        <v>844</v>
      </c>
      <c r="G90" s="130"/>
      <c r="H90" s="129"/>
      <c r="I90" s="129"/>
      <c r="J90" s="129"/>
      <c r="K90" s="129"/>
      <c r="L90" s="129"/>
      <c r="M90" s="130"/>
      <c r="N90" s="129"/>
      <c r="O90" s="129"/>
      <c r="P90" s="129"/>
      <c r="Q90" s="129"/>
    </row>
    <row r="91" spans="1:17" x14ac:dyDescent="0.25">
      <c r="D91" s="141"/>
    </row>
    <row r="92" spans="1:17" x14ac:dyDescent="0.25">
      <c r="A92" s="121" t="s">
        <v>858</v>
      </c>
      <c r="D92" s="536">
        <f>SUM(D51:D91)</f>
        <v>38802.33</v>
      </c>
    </row>
    <row r="94" spans="1:17" x14ac:dyDescent="0.25">
      <c r="A94" t="s">
        <v>859</v>
      </c>
    </row>
    <row r="96" spans="1:17" x14ac:dyDescent="0.25">
      <c r="A96" t="s">
        <v>183</v>
      </c>
      <c r="E96" t="s">
        <v>860</v>
      </c>
    </row>
    <row r="98" spans="2:6" x14ac:dyDescent="0.25">
      <c r="B98" s="156"/>
      <c r="F98" s="121" t="s">
        <v>861</v>
      </c>
    </row>
    <row r="99" spans="2:6" x14ac:dyDescent="0.25">
      <c r="F99" t="s">
        <v>862</v>
      </c>
    </row>
    <row r="100" spans="2:6" x14ac:dyDescent="0.25">
      <c r="F100" t="s">
        <v>918</v>
      </c>
    </row>
  </sheetData>
  <sheetProtection password="C1B6" sheet="1" objects="1" scenarios="1"/>
  <mergeCells count="10">
    <mergeCell ref="A43:Q43"/>
    <mergeCell ref="A49:A50"/>
    <mergeCell ref="B49:B50"/>
    <mergeCell ref="F49:Q49"/>
    <mergeCell ref="A1:Q1"/>
    <mergeCell ref="A2:Q2"/>
    <mergeCell ref="A8:A9"/>
    <mergeCell ref="B8:B9"/>
    <mergeCell ref="F8:Q8"/>
    <mergeCell ref="A42:Q42"/>
  </mergeCells>
  <pageMargins left="0.25" right="0.25" top="0.5" bottom="0.5" header="0.3" footer="0.3"/>
  <pageSetup paperSize="256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9"/>
  <sheetViews>
    <sheetView workbookViewId="0">
      <selection activeCell="B4" sqref="B4"/>
    </sheetView>
  </sheetViews>
  <sheetFormatPr defaultRowHeight="15" x14ac:dyDescent="0.25"/>
  <cols>
    <col min="1" max="1" width="5.5703125" customWidth="1"/>
    <col min="2" max="2" width="48.5703125" customWidth="1"/>
    <col min="3" max="3" width="10.140625" customWidth="1"/>
    <col min="4" max="4" width="10.85546875" customWidth="1"/>
    <col min="5" max="5" width="12.28515625" customWidth="1"/>
    <col min="6" max="17" width="5.7109375" customWidth="1"/>
  </cols>
  <sheetData>
    <row r="1" spans="1:18" ht="15.75" x14ac:dyDescent="0.25">
      <c r="A1" s="724" t="s">
        <v>823</v>
      </c>
      <c r="B1" s="724"/>
      <c r="C1" s="724"/>
      <c r="D1" s="724"/>
      <c r="E1" s="724"/>
      <c r="F1" s="724"/>
      <c r="G1" s="724"/>
      <c r="H1" s="724"/>
      <c r="I1" s="724"/>
      <c r="J1" s="724"/>
      <c r="K1" s="724"/>
      <c r="L1" s="724"/>
      <c r="M1" s="724"/>
      <c r="N1" s="724"/>
      <c r="O1" s="724"/>
      <c r="P1" s="724"/>
      <c r="Q1" s="724"/>
    </row>
    <row r="2" spans="1:18" ht="15.75" x14ac:dyDescent="0.25">
      <c r="A2" s="724" t="s">
        <v>919</v>
      </c>
      <c r="B2" s="724"/>
      <c r="C2" s="724"/>
      <c r="D2" s="724"/>
      <c r="E2" s="724"/>
      <c r="F2" s="724"/>
      <c r="G2" s="724"/>
      <c r="H2" s="724"/>
      <c r="I2" s="724"/>
      <c r="J2" s="724"/>
      <c r="K2" s="724"/>
      <c r="L2" s="724"/>
      <c r="M2" s="724"/>
      <c r="N2" s="724"/>
      <c r="O2" s="724"/>
      <c r="P2" s="724"/>
      <c r="Q2" s="724"/>
    </row>
    <row r="4" spans="1:18" x14ac:dyDescent="0.25">
      <c r="A4" t="s">
        <v>920</v>
      </c>
    </row>
    <row r="5" spans="1:18" x14ac:dyDescent="0.25">
      <c r="A5" t="s">
        <v>3</v>
      </c>
    </row>
    <row r="6" spans="1:18" x14ac:dyDescent="0.25">
      <c r="A6" s="156" t="s">
        <v>921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</row>
    <row r="7" spans="1:18" x14ac:dyDescent="0.25">
      <c r="A7" s="537" t="s">
        <v>922</v>
      </c>
      <c r="B7" s="149" t="s">
        <v>6</v>
      </c>
      <c r="C7" s="149" t="s">
        <v>156</v>
      </c>
      <c r="D7" s="538" t="s">
        <v>421</v>
      </c>
      <c r="E7" s="149" t="s">
        <v>158</v>
      </c>
      <c r="F7" s="725" t="s">
        <v>10</v>
      </c>
      <c r="G7" s="726"/>
      <c r="H7" s="726"/>
      <c r="I7" s="726"/>
      <c r="J7" s="726"/>
      <c r="K7" s="726"/>
      <c r="L7" s="726"/>
      <c r="M7" s="726"/>
      <c r="N7" s="726"/>
      <c r="O7" s="726"/>
      <c r="P7" s="726"/>
      <c r="Q7" s="727"/>
      <c r="R7" s="152"/>
    </row>
    <row r="8" spans="1:18" x14ac:dyDescent="0.25">
      <c r="A8" s="155"/>
      <c r="B8" s="155"/>
      <c r="C8" s="155" t="s">
        <v>923</v>
      </c>
      <c r="D8" s="539" t="s">
        <v>159</v>
      </c>
      <c r="E8" s="155" t="s">
        <v>160</v>
      </c>
      <c r="F8" s="155" t="s">
        <v>924</v>
      </c>
      <c r="G8" s="155" t="s">
        <v>925</v>
      </c>
      <c r="H8" s="155" t="s">
        <v>926</v>
      </c>
      <c r="I8" s="155" t="s">
        <v>17</v>
      </c>
      <c r="J8" s="155" t="s">
        <v>18</v>
      </c>
      <c r="K8" s="155" t="s">
        <v>423</v>
      </c>
      <c r="L8" s="155" t="s">
        <v>927</v>
      </c>
      <c r="M8" s="155" t="s">
        <v>928</v>
      </c>
      <c r="N8" s="155" t="s">
        <v>929</v>
      </c>
      <c r="O8" s="155" t="s">
        <v>930</v>
      </c>
      <c r="P8" s="155" t="s">
        <v>931</v>
      </c>
      <c r="Q8" s="155" t="s">
        <v>932</v>
      </c>
      <c r="R8" s="152"/>
    </row>
    <row r="9" spans="1:18" x14ac:dyDescent="0.25">
      <c r="A9" s="152"/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</row>
    <row r="10" spans="1:18" x14ac:dyDescent="0.25">
      <c r="A10" s="540">
        <v>1</v>
      </c>
      <c r="B10" s="155" t="s">
        <v>933</v>
      </c>
      <c r="C10" s="155" t="s">
        <v>934</v>
      </c>
      <c r="D10" s="541">
        <v>1840</v>
      </c>
      <c r="E10" s="155" t="s">
        <v>228</v>
      </c>
      <c r="F10" s="540" t="s">
        <v>935</v>
      </c>
      <c r="G10" s="540" t="s">
        <v>935</v>
      </c>
      <c r="H10" s="540" t="s">
        <v>935</v>
      </c>
      <c r="I10" s="540" t="s">
        <v>935</v>
      </c>
      <c r="J10" s="540" t="s">
        <v>935</v>
      </c>
      <c r="K10" s="540" t="s">
        <v>935</v>
      </c>
      <c r="L10" s="540" t="s">
        <v>935</v>
      </c>
      <c r="M10" s="540" t="s">
        <v>935</v>
      </c>
      <c r="N10" s="540" t="s">
        <v>935</v>
      </c>
      <c r="O10" s="540" t="s">
        <v>935</v>
      </c>
      <c r="P10" s="540" t="s">
        <v>935</v>
      </c>
      <c r="Q10" s="542" t="s">
        <v>935</v>
      </c>
      <c r="R10" s="152"/>
    </row>
    <row r="11" spans="1:18" x14ac:dyDescent="0.25">
      <c r="A11" s="543">
        <v>2</v>
      </c>
      <c r="B11" s="159" t="s">
        <v>936</v>
      </c>
      <c r="C11" s="159" t="s">
        <v>937</v>
      </c>
      <c r="D11" s="544">
        <v>2750</v>
      </c>
      <c r="E11" s="159" t="s">
        <v>228</v>
      </c>
      <c r="F11" s="540" t="s">
        <v>935</v>
      </c>
      <c r="G11" s="540" t="s">
        <v>935</v>
      </c>
      <c r="H11" s="540" t="s">
        <v>935</v>
      </c>
      <c r="I11" s="540" t="s">
        <v>935</v>
      </c>
      <c r="J11" s="540" t="s">
        <v>935</v>
      </c>
      <c r="K11" s="540" t="s">
        <v>935</v>
      </c>
      <c r="L11" s="540" t="s">
        <v>935</v>
      </c>
      <c r="M11" s="540" t="s">
        <v>935</v>
      </c>
      <c r="N11" s="540" t="s">
        <v>935</v>
      </c>
      <c r="O11" s="540" t="s">
        <v>935</v>
      </c>
      <c r="P11" s="540" t="s">
        <v>935</v>
      </c>
      <c r="Q11" s="540" t="s">
        <v>935</v>
      </c>
      <c r="R11" s="152"/>
    </row>
    <row r="12" spans="1:18" x14ac:dyDescent="0.25">
      <c r="A12" s="543">
        <v>3</v>
      </c>
      <c r="B12" s="159" t="s">
        <v>938</v>
      </c>
      <c r="C12" s="545">
        <v>150</v>
      </c>
      <c r="D12" s="544">
        <v>4500</v>
      </c>
      <c r="E12" s="159" t="s">
        <v>228</v>
      </c>
      <c r="F12" s="540" t="s">
        <v>935</v>
      </c>
      <c r="G12" s="540" t="s">
        <v>935</v>
      </c>
      <c r="H12" s="540" t="s">
        <v>935</v>
      </c>
      <c r="I12" s="540" t="s">
        <v>935</v>
      </c>
      <c r="J12" s="540" t="s">
        <v>935</v>
      </c>
      <c r="K12" s="540" t="s">
        <v>935</v>
      </c>
      <c r="L12" s="540" t="s">
        <v>935</v>
      </c>
      <c r="M12" s="540" t="s">
        <v>935</v>
      </c>
      <c r="N12" s="540" t="s">
        <v>935</v>
      </c>
      <c r="O12" s="540" t="s">
        <v>935</v>
      </c>
      <c r="P12" s="540" t="s">
        <v>935</v>
      </c>
      <c r="Q12" s="540" t="s">
        <v>935</v>
      </c>
      <c r="R12" s="152"/>
    </row>
    <row r="13" spans="1:18" x14ac:dyDescent="0.25">
      <c r="A13" s="543">
        <v>4</v>
      </c>
      <c r="B13" s="159" t="s">
        <v>939</v>
      </c>
      <c r="C13" s="159" t="s">
        <v>399</v>
      </c>
      <c r="D13" s="544">
        <v>450</v>
      </c>
      <c r="E13" s="159" t="s">
        <v>228</v>
      </c>
      <c r="F13" s="540" t="s">
        <v>935</v>
      </c>
      <c r="G13" s="540" t="s">
        <v>935</v>
      </c>
      <c r="H13" s="540" t="s">
        <v>935</v>
      </c>
      <c r="I13" s="540" t="s">
        <v>935</v>
      </c>
      <c r="J13" s="540" t="s">
        <v>935</v>
      </c>
      <c r="K13" s="540" t="s">
        <v>935</v>
      </c>
      <c r="L13" s="540" t="s">
        <v>935</v>
      </c>
      <c r="M13" s="540" t="s">
        <v>935</v>
      </c>
      <c r="N13" s="540" t="s">
        <v>935</v>
      </c>
      <c r="O13" s="540" t="s">
        <v>935</v>
      </c>
      <c r="P13" s="540" t="s">
        <v>935</v>
      </c>
      <c r="Q13" s="540" t="s">
        <v>935</v>
      </c>
      <c r="R13" s="152"/>
    </row>
    <row r="14" spans="1:18" x14ac:dyDescent="0.25">
      <c r="A14" s="543">
        <v>5</v>
      </c>
      <c r="B14" s="159" t="s">
        <v>940</v>
      </c>
      <c r="C14" s="159" t="s">
        <v>941</v>
      </c>
      <c r="D14" s="544">
        <v>90</v>
      </c>
      <c r="E14" s="159" t="s">
        <v>228</v>
      </c>
      <c r="F14" s="540" t="s">
        <v>935</v>
      </c>
      <c r="G14" s="540" t="s">
        <v>935</v>
      </c>
      <c r="H14" s="540" t="s">
        <v>935</v>
      </c>
      <c r="I14" s="540" t="s">
        <v>935</v>
      </c>
      <c r="J14" s="540" t="s">
        <v>935</v>
      </c>
      <c r="K14" s="540" t="s">
        <v>935</v>
      </c>
      <c r="L14" s="540" t="s">
        <v>935</v>
      </c>
      <c r="M14" s="540" t="s">
        <v>935</v>
      </c>
      <c r="N14" s="540" t="s">
        <v>935</v>
      </c>
      <c r="O14" s="540" t="s">
        <v>935</v>
      </c>
      <c r="P14" s="540" t="s">
        <v>935</v>
      </c>
      <c r="Q14" s="540" t="s">
        <v>935</v>
      </c>
      <c r="R14" s="152"/>
    </row>
    <row r="15" spans="1:18" x14ac:dyDescent="0.25">
      <c r="A15" s="543">
        <v>6</v>
      </c>
      <c r="B15" s="159" t="s">
        <v>942</v>
      </c>
      <c r="C15" s="159" t="s">
        <v>943</v>
      </c>
      <c r="D15" s="544">
        <v>4800</v>
      </c>
      <c r="E15" s="159" t="s">
        <v>228</v>
      </c>
      <c r="F15" s="540" t="s">
        <v>935</v>
      </c>
      <c r="G15" s="540" t="s">
        <v>935</v>
      </c>
      <c r="H15" s="540" t="s">
        <v>935</v>
      </c>
      <c r="I15" s="540" t="s">
        <v>935</v>
      </c>
      <c r="J15" s="540" t="s">
        <v>935</v>
      </c>
      <c r="K15" s="540" t="s">
        <v>935</v>
      </c>
      <c r="L15" s="540" t="s">
        <v>935</v>
      </c>
      <c r="M15" s="540" t="s">
        <v>935</v>
      </c>
      <c r="N15" s="540" t="s">
        <v>935</v>
      </c>
      <c r="O15" s="540" t="s">
        <v>935</v>
      </c>
      <c r="P15" s="540" t="s">
        <v>935</v>
      </c>
      <c r="Q15" s="540" t="s">
        <v>935</v>
      </c>
      <c r="R15" s="152"/>
    </row>
    <row r="16" spans="1:18" x14ac:dyDescent="0.25">
      <c r="A16" s="543">
        <v>7</v>
      </c>
      <c r="B16" s="155" t="s">
        <v>944</v>
      </c>
      <c r="C16" s="155" t="s">
        <v>875</v>
      </c>
      <c r="D16" s="546">
        <v>75</v>
      </c>
      <c r="E16" s="155" t="s">
        <v>228</v>
      </c>
      <c r="F16" s="540" t="s">
        <v>935</v>
      </c>
      <c r="G16" s="540" t="s">
        <v>935</v>
      </c>
      <c r="H16" s="540" t="s">
        <v>935</v>
      </c>
      <c r="I16" s="540" t="s">
        <v>935</v>
      </c>
      <c r="J16" s="540" t="s">
        <v>935</v>
      </c>
      <c r="K16" s="540" t="s">
        <v>935</v>
      </c>
      <c r="L16" s="540" t="s">
        <v>935</v>
      </c>
      <c r="M16" s="540" t="s">
        <v>935</v>
      </c>
      <c r="N16" s="540" t="s">
        <v>935</v>
      </c>
      <c r="O16" s="540" t="s">
        <v>935</v>
      </c>
      <c r="P16" s="540" t="s">
        <v>935</v>
      </c>
      <c r="Q16" s="540" t="s">
        <v>935</v>
      </c>
      <c r="R16" s="152"/>
    </row>
    <row r="17" spans="1:18" x14ac:dyDescent="0.25">
      <c r="A17" s="543">
        <v>8</v>
      </c>
      <c r="B17" s="159" t="s">
        <v>945</v>
      </c>
      <c r="C17" s="159" t="s">
        <v>946</v>
      </c>
      <c r="D17" s="544">
        <v>900</v>
      </c>
      <c r="E17" s="159" t="s">
        <v>228</v>
      </c>
      <c r="F17" s="540" t="s">
        <v>935</v>
      </c>
      <c r="G17" s="540" t="s">
        <v>935</v>
      </c>
      <c r="H17" s="540" t="s">
        <v>935</v>
      </c>
      <c r="I17" s="540" t="s">
        <v>935</v>
      </c>
      <c r="J17" s="540" t="s">
        <v>935</v>
      </c>
      <c r="K17" s="540" t="s">
        <v>935</v>
      </c>
      <c r="L17" s="540" t="s">
        <v>935</v>
      </c>
      <c r="M17" s="540" t="s">
        <v>935</v>
      </c>
      <c r="N17" s="540" t="s">
        <v>935</v>
      </c>
      <c r="O17" s="540" t="s">
        <v>935</v>
      </c>
      <c r="P17" s="540" t="s">
        <v>935</v>
      </c>
      <c r="Q17" s="540" t="s">
        <v>935</v>
      </c>
      <c r="R17" s="152"/>
    </row>
    <row r="18" spans="1:18" x14ac:dyDescent="0.25">
      <c r="A18" s="543">
        <v>9</v>
      </c>
      <c r="B18" s="159" t="s">
        <v>947</v>
      </c>
      <c r="C18" s="159" t="s">
        <v>87</v>
      </c>
      <c r="D18" s="544">
        <v>80</v>
      </c>
      <c r="E18" s="159" t="s">
        <v>228</v>
      </c>
      <c r="F18" s="540" t="s">
        <v>935</v>
      </c>
      <c r="G18" s="540" t="s">
        <v>935</v>
      </c>
      <c r="H18" s="540"/>
      <c r="I18" s="540" t="s">
        <v>935</v>
      </c>
      <c r="J18" s="540" t="s">
        <v>935</v>
      </c>
      <c r="K18" s="540" t="s">
        <v>935</v>
      </c>
      <c r="L18" s="540" t="s">
        <v>935</v>
      </c>
      <c r="M18" s="540" t="s">
        <v>935</v>
      </c>
      <c r="N18" s="540" t="s">
        <v>935</v>
      </c>
      <c r="O18" s="540" t="s">
        <v>935</v>
      </c>
      <c r="P18" s="540" t="s">
        <v>935</v>
      </c>
      <c r="Q18" s="540" t="s">
        <v>935</v>
      </c>
      <c r="R18" s="152"/>
    </row>
    <row r="19" spans="1:18" x14ac:dyDescent="0.25">
      <c r="A19" s="543">
        <v>10</v>
      </c>
      <c r="B19" s="159" t="s">
        <v>948</v>
      </c>
      <c r="C19" s="159" t="s">
        <v>949</v>
      </c>
      <c r="D19" s="544">
        <v>1100</v>
      </c>
      <c r="E19" s="159" t="s">
        <v>228</v>
      </c>
      <c r="F19" s="540" t="s">
        <v>935</v>
      </c>
      <c r="G19" s="540" t="s">
        <v>935</v>
      </c>
      <c r="H19" s="540" t="s">
        <v>935</v>
      </c>
      <c r="I19" s="540" t="s">
        <v>935</v>
      </c>
      <c r="J19" s="540" t="s">
        <v>935</v>
      </c>
      <c r="K19" s="540" t="s">
        <v>935</v>
      </c>
      <c r="L19" s="540" t="s">
        <v>935</v>
      </c>
      <c r="M19" s="540" t="s">
        <v>935</v>
      </c>
      <c r="N19" s="540" t="s">
        <v>935</v>
      </c>
      <c r="O19" s="540" t="s">
        <v>935</v>
      </c>
      <c r="P19" s="540" t="s">
        <v>935</v>
      </c>
      <c r="Q19" s="540" t="s">
        <v>935</v>
      </c>
      <c r="R19" s="152"/>
    </row>
    <row r="20" spans="1:18" x14ac:dyDescent="0.25">
      <c r="A20" s="543">
        <v>11</v>
      </c>
      <c r="B20" s="159" t="s">
        <v>950</v>
      </c>
      <c r="C20" s="159" t="s">
        <v>85</v>
      </c>
      <c r="D20" s="544">
        <v>1000</v>
      </c>
      <c r="E20" s="159" t="s">
        <v>228</v>
      </c>
      <c r="F20" s="540" t="s">
        <v>935</v>
      </c>
      <c r="G20" s="540" t="s">
        <v>935</v>
      </c>
      <c r="H20" s="540" t="s">
        <v>935</v>
      </c>
      <c r="I20" s="540" t="s">
        <v>935</v>
      </c>
      <c r="J20" s="540" t="s">
        <v>935</v>
      </c>
      <c r="K20" s="540" t="s">
        <v>935</v>
      </c>
      <c r="L20" s="540" t="s">
        <v>935</v>
      </c>
      <c r="M20" s="540" t="s">
        <v>935</v>
      </c>
      <c r="N20" s="540" t="s">
        <v>935</v>
      </c>
      <c r="O20" s="540" t="s">
        <v>935</v>
      </c>
      <c r="P20" s="540" t="s">
        <v>935</v>
      </c>
      <c r="Q20" s="540" t="s">
        <v>935</v>
      </c>
      <c r="R20" s="152"/>
    </row>
    <row r="21" spans="1:18" x14ac:dyDescent="0.25">
      <c r="A21" s="543">
        <v>12</v>
      </c>
      <c r="B21" s="159" t="s">
        <v>951</v>
      </c>
      <c r="C21" s="159" t="s">
        <v>952</v>
      </c>
      <c r="D21" s="547">
        <v>312</v>
      </c>
      <c r="E21" s="159" t="s">
        <v>228</v>
      </c>
      <c r="F21" s="540" t="s">
        <v>935</v>
      </c>
      <c r="G21" s="540" t="s">
        <v>935</v>
      </c>
      <c r="H21" s="540" t="s">
        <v>935</v>
      </c>
      <c r="I21" s="540" t="s">
        <v>935</v>
      </c>
      <c r="J21" s="540" t="s">
        <v>935</v>
      </c>
      <c r="K21" s="540" t="s">
        <v>935</v>
      </c>
      <c r="L21" s="540" t="s">
        <v>935</v>
      </c>
      <c r="M21" s="540" t="s">
        <v>935</v>
      </c>
      <c r="N21" s="540" t="s">
        <v>935</v>
      </c>
      <c r="O21" s="540" t="s">
        <v>935</v>
      </c>
      <c r="P21" s="540" t="s">
        <v>935</v>
      </c>
      <c r="Q21" s="540" t="s">
        <v>935</v>
      </c>
      <c r="R21" s="152"/>
    </row>
    <row r="22" spans="1:18" x14ac:dyDescent="0.25">
      <c r="A22" s="543">
        <v>13</v>
      </c>
      <c r="B22" s="159" t="s">
        <v>953</v>
      </c>
      <c r="C22" s="159" t="s">
        <v>835</v>
      </c>
      <c r="D22" s="547">
        <v>4500</v>
      </c>
      <c r="E22" s="159" t="s">
        <v>228</v>
      </c>
      <c r="F22" s="540" t="s">
        <v>935</v>
      </c>
      <c r="G22" s="540" t="s">
        <v>935</v>
      </c>
      <c r="H22" s="540" t="s">
        <v>935</v>
      </c>
      <c r="I22" s="540" t="s">
        <v>935</v>
      </c>
      <c r="J22" s="540" t="s">
        <v>935</v>
      </c>
      <c r="K22" s="540" t="s">
        <v>935</v>
      </c>
      <c r="L22" s="540" t="s">
        <v>935</v>
      </c>
      <c r="M22" s="540" t="s">
        <v>935</v>
      </c>
      <c r="N22" s="540" t="s">
        <v>935</v>
      </c>
      <c r="O22" s="540" t="s">
        <v>935</v>
      </c>
      <c r="P22" s="540" t="s">
        <v>935</v>
      </c>
      <c r="Q22" s="540" t="s">
        <v>935</v>
      </c>
      <c r="R22" s="152"/>
    </row>
    <row r="23" spans="1:18" x14ac:dyDescent="0.25">
      <c r="A23" s="543">
        <v>14</v>
      </c>
      <c r="B23" s="159" t="s">
        <v>954</v>
      </c>
      <c r="C23" s="159" t="s">
        <v>955</v>
      </c>
      <c r="D23" s="547">
        <v>26400</v>
      </c>
      <c r="E23" s="548" t="s">
        <v>228</v>
      </c>
      <c r="F23" s="540" t="s">
        <v>935</v>
      </c>
      <c r="G23" s="540" t="s">
        <v>935</v>
      </c>
      <c r="H23" s="540" t="s">
        <v>935</v>
      </c>
      <c r="I23" s="540" t="s">
        <v>935</v>
      </c>
      <c r="J23" s="540" t="s">
        <v>935</v>
      </c>
      <c r="K23" s="540" t="s">
        <v>935</v>
      </c>
      <c r="L23" s="540" t="s">
        <v>935</v>
      </c>
      <c r="M23" s="540" t="s">
        <v>935</v>
      </c>
      <c r="N23" s="540" t="s">
        <v>935</v>
      </c>
      <c r="O23" s="540" t="s">
        <v>935</v>
      </c>
      <c r="P23" s="540" t="s">
        <v>935</v>
      </c>
      <c r="Q23" s="540" t="s">
        <v>935</v>
      </c>
      <c r="R23" s="152"/>
    </row>
    <row r="24" spans="1:18" x14ac:dyDescent="0.25">
      <c r="A24" s="543">
        <v>15</v>
      </c>
      <c r="B24" s="152" t="s">
        <v>956</v>
      </c>
      <c r="C24" s="152" t="s">
        <v>87</v>
      </c>
      <c r="D24" s="549">
        <v>290</v>
      </c>
      <c r="E24" s="548" t="s">
        <v>228</v>
      </c>
      <c r="F24" s="540" t="s">
        <v>935</v>
      </c>
      <c r="G24" s="540" t="s">
        <v>935</v>
      </c>
      <c r="H24" s="540" t="s">
        <v>935</v>
      </c>
      <c r="I24" s="540" t="s">
        <v>935</v>
      </c>
      <c r="J24" s="540" t="s">
        <v>935</v>
      </c>
      <c r="K24" s="540" t="s">
        <v>935</v>
      </c>
      <c r="L24" s="540" t="s">
        <v>935</v>
      </c>
      <c r="M24" s="540" t="s">
        <v>935</v>
      </c>
      <c r="N24" s="540" t="s">
        <v>935</v>
      </c>
      <c r="O24" s="540" t="s">
        <v>935</v>
      </c>
      <c r="P24" s="540" t="s">
        <v>935</v>
      </c>
      <c r="Q24" s="540" t="s">
        <v>935</v>
      </c>
      <c r="R24" s="152"/>
    </row>
    <row r="25" spans="1:18" x14ac:dyDescent="0.25">
      <c r="A25" s="543">
        <v>16</v>
      </c>
      <c r="B25" s="159" t="s">
        <v>957</v>
      </c>
      <c r="C25" s="159" t="s">
        <v>832</v>
      </c>
      <c r="D25" s="547">
        <v>850</v>
      </c>
      <c r="E25" s="548" t="s">
        <v>228</v>
      </c>
      <c r="F25" s="540" t="s">
        <v>935</v>
      </c>
      <c r="G25" s="540" t="s">
        <v>935</v>
      </c>
      <c r="H25" s="540" t="s">
        <v>935</v>
      </c>
      <c r="I25" s="540" t="s">
        <v>935</v>
      </c>
      <c r="J25" s="540" t="s">
        <v>935</v>
      </c>
      <c r="K25" s="540" t="s">
        <v>935</v>
      </c>
      <c r="L25" s="540" t="s">
        <v>935</v>
      </c>
      <c r="M25" s="540" t="s">
        <v>935</v>
      </c>
      <c r="N25" s="540" t="s">
        <v>935</v>
      </c>
      <c r="O25" s="540" t="s">
        <v>935</v>
      </c>
      <c r="P25" s="540" t="s">
        <v>935</v>
      </c>
      <c r="Q25" s="540" t="s">
        <v>935</v>
      </c>
      <c r="R25" s="152"/>
    </row>
    <row r="26" spans="1:18" x14ac:dyDescent="0.25">
      <c r="A26" s="543">
        <v>17</v>
      </c>
      <c r="B26" s="152" t="s">
        <v>958</v>
      </c>
      <c r="C26" s="550">
        <v>150</v>
      </c>
      <c r="D26" s="549">
        <v>7500</v>
      </c>
      <c r="E26" s="134" t="s">
        <v>228</v>
      </c>
      <c r="F26" s="540" t="s">
        <v>935</v>
      </c>
      <c r="G26" s="540" t="s">
        <v>935</v>
      </c>
      <c r="H26" s="540" t="s">
        <v>935</v>
      </c>
      <c r="I26" s="540" t="s">
        <v>935</v>
      </c>
      <c r="J26" s="540" t="s">
        <v>935</v>
      </c>
      <c r="K26" s="540" t="s">
        <v>935</v>
      </c>
      <c r="L26" s="540" t="s">
        <v>935</v>
      </c>
      <c r="M26" s="540" t="s">
        <v>935</v>
      </c>
      <c r="N26" s="540" t="s">
        <v>935</v>
      </c>
      <c r="O26" s="540" t="s">
        <v>935</v>
      </c>
      <c r="P26" s="540" t="s">
        <v>935</v>
      </c>
      <c r="Q26" s="540" t="s">
        <v>935</v>
      </c>
      <c r="R26" s="152"/>
    </row>
    <row r="27" spans="1:18" x14ac:dyDescent="0.25">
      <c r="A27" s="543">
        <v>18</v>
      </c>
      <c r="B27" s="159" t="s">
        <v>959</v>
      </c>
      <c r="C27" s="159" t="s">
        <v>87</v>
      </c>
      <c r="D27" s="547">
        <v>70</v>
      </c>
      <c r="E27" s="129" t="s">
        <v>228</v>
      </c>
      <c r="F27" s="540" t="s">
        <v>935</v>
      </c>
      <c r="G27" s="540" t="s">
        <v>935</v>
      </c>
      <c r="H27" s="540" t="s">
        <v>935</v>
      </c>
      <c r="I27" s="540" t="s">
        <v>935</v>
      </c>
      <c r="J27" s="540" t="s">
        <v>935</v>
      </c>
      <c r="K27" s="540" t="s">
        <v>935</v>
      </c>
      <c r="L27" s="540" t="s">
        <v>935</v>
      </c>
      <c r="M27" s="540" t="s">
        <v>935</v>
      </c>
      <c r="N27" s="540" t="s">
        <v>935</v>
      </c>
      <c r="O27" s="540" t="s">
        <v>935</v>
      </c>
      <c r="P27" s="540" t="s">
        <v>935</v>
      </c>
      <c r="Q27" s="540" t="s">
        <v>935</v>
      </c>
      <c r="R27" s="152"/>
    </row>
    <row r="28" spans="1:18" x14ac:dyDescent="0.25">
      <c r="A28" s="543">
        <v>19</v>
      </c>
      <c r="B28" s="159" t="s">
        <v>960</v>
      </c>
      <c r="C28" s="159" t="s">
        <v>891</v>
      </c>
      <c r="D28" s="547">
        <v>320</v>
      </c>
      <c r="E28" s="129" t="s">
        <v>228</v>
      </c>
      <c r="F28" s="540" t="s">
        <v>935</v>
      </c>
      <c r="G28" s="540" t="s">
        <v>935</v>
      </c>
      <c r="H28" s="540" t="s">
        <v>935</v>
      </c>
      <c r="I28" s="540" t="s">
        <v>935</v>
      </c>
      <c r="J28" s="540" t="s">
        <v>935</v>
      </c>
      <c r="K28" s="540" t="s">
        <v>935</v>
      </c>
      <c r="L28" s="540" t="s">
        <v>935</v>
      </c>
      <c r="M28" s="540" t="s">
        <v>935</v>
      </c>
      <c r="N28" s="540" t="s">
        <v>935</v>
      </c>
      <c r="O28" s="540" t="s">
        <v>935</v>
      </c>
      <c r="P28" s="540" t="s">
        <v>935</v>
      </c>
      <c r="Q28" s="540" t="s">
        <v>935</v>
      </c>
      <c r="R28" s="152"/>
    </row>
    <row r="29" spans="1:18" x14ac:dyDescent="0.25">
      <c r="A29" s="543">
        <v>20</v>
      </c>
      <c r="B29" s="159" t="s">
        <v>961</v>
      </c>
      <c r="C29" s="159" t="s">
        <v>941</v>
      </c>
      <c r="D29" s="547">
        <v>90</v>
      </c>
      <c r="E29" s="129" t="s">
        <v>228</v>
      </c>
      <c r="F29" s="540" t="s">
        <v>935</v>
      </c>
      <c r="G29" s="540" t="s">
        <v>935</v>
      </c>
      <c r="H29" s="540" t="s">
        <v>935</v>
      </c>
      <c r="I29" s="540" t="s">
        <v>935</v>
      </c>
      <c r="J29" s="540" t="s">
        <v>935</v>
      </c>
      <c r="K29" s="540" t="s">
        <v>935</v>
      </c>
      <c r="L29" s="540" t="s">
        <v>935</v>
      </c>
      <c r="M29" s="540" t="s">
        <v>935</v>
      </c>
      <c r="N29" s="540" t="s">
        <v>935</v>
      </c>
      <c r="O29" s="540" t="s">
        <v>935</v>
      </c>
      <c r="P29" s="540" t="s">
        <v>935</v>
      </c>
      <c r="Q29" s="540" t="s">
        <v>935</v>
      </c>
      <c r="R29" s="152"/>
    </row>
    <row r="30" spans="1:18" x14ac:dyDescent="0.25">
      <c r="A30" s="543">
        <v>21</v>
      </c>
      <c r="B30" s="159" t="s">
        <v>962</v>
      </c>
      <c r="C30" s="159" t="s">
        <v>121</v>
      </c>
      <c r="D30" s="547">
        <v>60</v>
      </c>
      <c r="E30" s="129" t="s">
        <v>228</v>
      </c>
      <c r="F30" s="540" t="s">
        <v>935</v>
      </c>
      <c r="G30" s="540" t="s">
        <v>935</v>
      </c>
      <c r="H30" s="540" t="s">
        <v>935</v>
      </c>
      <c r="I30" s="540" t="s">
        <v>935</v>
      </c>
      <c r="J30" s="540" t="s">
        <v>935</v>
      </c>
      <c r="K30" s="540" t="s">
        <v>935</v>
      </c>
      <c r="L30" s="540" t="s">
        <v>935</v>
      </c>
      <c r="M30" s="540" t="s">
        <v>935</v>
      </c>
      <c r="N30" s="540" t="s">
        <v>935</v>
      </c>
      <c r="O30" s="540" t="s">
        <v>935</v>
      </c>
      <c r="P30" s="540" t="s">
        <v>935</v>
      </c>
      <c r="Q30" s="540" t="s">
        <v>935</v>
      </c>
      <c r="R30" s="152"/>
    </row>
    <row r="31" spans="1:18" x14ac:dyDescent="0.25">
      <c r="A31" s="543">
        <v>22</v>
      </c>
      <c r="B31" s="159" t="s">
        <v>963</v>
      </c>
      <c r="C31" s="159" t="s">
        <v>121</v>
      </c>
      <c r="D31" s="547">
        <v>60</v>
      </c>
      <c r="E31" s="129" t="s">
        <v>228</v>
      </c>
      <c r="F31" s="540" t="s">
        <v>935</v>
      </c>
      <c r="G31" s="540" t="s">
        <v>935</v>
      </c>
      <c r="H31" s="540" t="s">
        <v>935</v>
      </c>
      <c r="I31" s="540" t="s">
        <v>935</v>
      </c>
      <c r="J31" s="540" t="s">
        <v>935</v>
      </c>
      <c r="K31" s="540" t="s">
        <v>935</v>
      </c>
      <c r="L31" s="540" t="s">
        <v>935</v>
      </c>
      <c r="M31" s="540" t="s">
        <v>935</v>
      </c>
      <c r="N31" s="540" t="s">
        <v>935</v>
      </c>
      <c r="O31" s="540" t="s">
        <v>935</v>
      </c>
      <c r="P31" s="540" t="s">
        <v>935</v>
      </c>
      <c r="Q31" s="540" t="s">
        <v>935</v>
      </c>
      <c r="R31" s="152"/>
    </row>
    <row r="32" spans="1:18" x14ac:dyDescent="0.25">
      <c r="A32" s="540">
        <v>23</v>
      </c>
      <c r="B32" s="551" t="s">
        <v>964</v>
      </c>
      <c r="C32" s="155" t="s">
        <v>965</v>
      </c>
      <c r="D32" s="546">
        <v>250</v>
      </c>
      <c r="E32" s="551" t="s">
        <v>228</v>
      </c>
      <c r="F32" s="540" t="s">
        <v>935</v>
      </c>
      <c r="G32" s="540" t="s">
        <v>935</v>
      </c>
      <c r="H32" s="540" t="s">
        <v>935</v>
      </c>
      <c r="I32" s="540" t="s">
        <v>935</v>
      </c>
      <c r="J32" s="540" t="s">
        <v>935</v>
      </c>
      <c r="K32" s="540" t="s">
        <v>935</v>
      </c>
      <c r="L32" s="540" t="s">
        <v>935</v>
      </c>
      <c r="M32" s="540" t="s">
        <v>935</v>
      </c>
      <c r="N32" s="540" t="s">
        <v>935</v>
      </c>
      <c r="O32" s="540" t="s">
        <v>935</v>
      </c>
      <c r="P32" s="540" t="s">
        <v>935</v>
      </c>
      <c r="Q32" s="540" t="s">
        <v>935</v>
      </c>
      <c r="R32" s="152"/>
    </row>
    <row r="33" spans="1:18" x14ac:dyDescent="0.25">
      <c r="A33" s="159"/>
      <c r="B33" s="159" t="s">
        <v>966</v>
      </c>
      <c r="C33" s="159"/>
      <c r="D33" s="552">
        <f>SUM(D10:D32)</f>
        <v>58287</v>
      </c>
      <c r="E33" s="159"/>
      <c r="F33" s="12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2"/>
    </row>
    <row r="34" spans="1:18" x14ac:dyDescent="0.25">
      <c r="A34" s="153"/>
      <c r="B34" s="153"/>
      <c r="C34" s="153"/>
    </row>
    <row r="35" spans="1:18" x14ac:dyDescent="0.25">
      <c r="A35" s="553" t="s">
        <v>967</v>
      </c>
    </row>
    <row r="36" spans="1:18" ht="15.75" x14ac:dyDescent="0.25">
      <c r="A36" s="724" t="s">
        <v>823</v>
      </c>
      <c r="B36" s="724"/>
      <c r="C36" s="724"/>
      <c r="D36" s="724"/>
      <c r="E36" s="724"/>
      <c r="F36" s="724"/>
      <c r="G36" s="724"/>
      <c r="H36" s="724"/>
      <c r="I36" s="724"/>
      <c r="J36" s="724"/>
      <c r="K36" s="724"/>
      <c r="L36" s="724"/>
      <c r="M36" s="724"/>
      <c r="N36" s="724"/>
      <c r="O36" s="724"/>
      <c r="P36" s="724"/>
      <c r="Q36" s="724"/>
    </row>
    <row r="37" spans="1:18" ht="15.75" x14ac:dyDescent="0.25">
      <c r="A37" s="724" t="s">
        <v>919</v>
      </c>
      <c r="B37" s="724"/>
      <c r="C37" s="724"/>
      <c r="D37" s="724"/>
      <c r="E37" s="724"/>
      <c r="F37" s="724"/>
      <c r="G37" s="724"/>
      <c r="H37" s="724"/>
      <c r="I37" s="724"/>
      <c r="J37" s="724"/>
      <c r="K37" s="724"/>
      <c r="L37" s="724"/>
      <c r="M37" s="724"/>
      <c r="N37" s="724"/>
      <c r="O37" s="724"/>
      <c r="P37" s="724"/>
      <c r="Q37" s="724"/>
    </row>
    <row r="39" spans="1:18" x14ac:dyDescent="0.25">
      <c r="A39" t="s">
        <v>920</v>
      </c>
    </row>
    <row r="40" spans="1:18" x14ac:dyDescent="0.25">
      <c r="A40" t="s">
        <v>3</v>
      </c>
    </row>
    <row r="41" spans="1:18" x14ac:dyDescent="0.25">
      <c r="A41" s="156" t="s">
        <v>921</v>
      </c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</row>
    <row r="42" spans="1:18" x14ac:dyDescent="0.25">
      <c r="A42" s="537" t="s">
        <v>922</v>
      </c>
      <c r="B42" s="149" t="s">
        <v>6</v>
      </c>
      <c r="C42" s="554" t="s">
        <v>156</v>
      </c>
      <c r="D42" s="555" t="s">
        <v>421</v>
      </c>
      <c r="E42" s="149" t="s">
        <v>158</v>
      </c>
      <c r="F42" s="721" t="s">
        <v>10</v>
      </c>
      <c r="G42" s="722"/>
      <c r="H42" s="722"/>
      <c r="I42" s="722"/>
      <c r="J42" s="722"/>
      <c r="K42" s="722"/>
      <c r="L42" s="722"/>
      <c r="M42" s="722"/>
      <c r="N42" s="722"/>
      <c r="O42" s="722"/>
      <c r="P42" s="722"/>
      <c r="Q42" s="723"/>
    </row>
    <row r="43" spans="1:18" x14ac:dyDescent="0.25">
      <c r="A43" s="155"/>
      <c r="B43" s="155"/>
      <c r="C43" s="540" t="s">
        <v>923</v>
      </c>
      <c r="D43" s="556" t="s">
        <v>159</v>
      </c>
      <c r="E43" s="155" t="s">
        <v>160</v>
      </c>
      <c r="F43" s="155" t="s">
        <v>924</v>
      </c>
      <c r="G43" s="155" t="s">
        <v>925</v>
      </c>
      <c r="H43" s="155" t="s">
        <v>926</v>
      </c>
      <c r="I43" s="159" t="s">
        <v>17</v>
      </c>
      <c r="J43" s="159" t="s">
        <v>18</v>
      </c>
      <c r="K43" s="155" t="s">
        <v>423</v>
      </c>
      <c r="L43" s="159" t="s">
        <v>927</v>
      </c>
      <c r="M43" s="155" t="s">
        <v>928</v>
      </c>
      <c r="N43" s="155" t="s">
        <v>929</v>
      </c>
      <c r="O43" s="155" t="s">
        <v>930</v>
      </c>
      <c r="P43" s="155" t="s">
        <v>931</v>
      </c>
      <c r="Q43" s="155" t="s">
        <v>932</v>
      </c>
      <c r="R43" s="152"/>
    </row>
    <row r="44" spans="1:18" x14ac:dyDescent="0.25">
      <c r="A44" s="152"/>
      <c r="B44" s="152"/>
      <c r="C44" s="557"/>
      <c r="D44" s="558"/>
      <c r="E44" s="152"/>
      <c r="F44" s="152"/>
      <c r="G44" s="152"/>
      <c r="H44" s="152"/>
      <c r="I44" s="149"/>
      <c r="J44" s="152"/>
      <c r="K44" s="149"/>
      <c r="L44" s="152"/>
      <c r="M44" s="149"/>
      <c r="N44" s="149"/>
      <c r="O44" s="149"/>
      <c r="P44" s="149"/>
      <c r="Q44" s="152"/>
      <c r="R44" s="152"/>
    </row>
    <row r="45" spans="1:18" x14ac:dyDescent="0.25">
      <c r="A45" s="543"/>
      <c r="B45" s="159" t="s">
        <v>968</v>
      </c>
      <c r="C45" s="159"/>
      <c r="D45" s="547">
        <v>58287</v>
      </c>
      <c r="E45" s="159"/>
      <c r="F45" s="159"/>
      <c r="G45" s="159"/>
      <c r="H45" s="129"/>
      <c r="I45" s="159"/>
      <c r="J45" s="159"/>
      <c r="K45" s="159"/>
      <c r="L45" s="159"/>
      <c r="M45" s="159"/>
      <c r="N45" s="159"/>
      <c r="O45" s="159"/>
      <c r="P45" s="159"/>
      <c r="Q45" s="129"/>
      <c r="R45" s="152"/>
    </row>
    <row r="46" spans="1:18" x14ac:dyDescent="0.25">
      <c r="A46" s="543"/>
      <c r="B46" s="159"/>
      <c r="C46" s="159"/>
      <c r="D46" s="547"/>
      <c r="E46" s="159"/>
      <c r="F46" s="540" t="s">
        <v>935</v>
      </c>
      <c r="G46" s="540" t="s">
        <v>935</v>
      </c>
      <c r="H46" s="540" t="s">
        <v>935</v>
      </c>
      <c r="I46" s="540" t="s">
        <v>935</v>
      </c>
      <c r="J46" s="540" t="s">
        <v>935</v>
      </c>
      <c r="K46" s="540" t="s">
        <v>935</v>
      </c>
      <c r="L46" s="540" t="s">
        <v>935</v>
      </c>
      <c r="M46" s="540" t="s">
        <v>935</v>
      </c>
      <c r="N46" s="540" t="s">
        <v>935</v>
      </c>
      <c r="O46" s="540" t="s">
        <v>935</v>
      </c>
      <c r="P46" s="540" t="s">
        <v>935</v>
      </c>
      <c r="Q46" s="540" t="s">
        <v>935</v>
      </c>
      <c r="R46" s="152"/>
    </row>
    <row r="47" spans="1:18" x14ac:dyDescent="0.25">
      <c r="A47" s="543">
        <v>24</v>
      </c>
      <c r="B47" s="548" t="s">
        <v>969</v>
      </c>
      <c r="C47" s="159" t="s">
        <v>121</v>
      </c>
      <c r="D47" s="547">
        <v>180</v>
      </c>
      <c r="E47" s="159" t="s">
        <v>228</v>
      </c>
      <c r="F47" s="540" t="s">
        <v>935</v>
      </c>
      <c r="G47" s="540" t="s">
        <v>935</v>
      </c>
      <c r="H47" s="540" t="s">
        <v>935</v>
      </c>
      <c r="I47" s="540" t="s">
        <v>935</v>
      </c>
      <c r="J47" s="540" t="s">
        <v>935</v>
      </c>
      <c r="K47" s="540" t="s">
        <v>935</v>
      </c>
      <c r="L47" s="540" t="s">
        <v>935</v>
      </c>
      <c r="M47" s="540" t="s">
        <v>935</v>
      </c>
      <c r="N47" s="540" t="s">
        <v>935</v>
      </c>
      <c r="O47" s="540" t="s">
        <v>935</v>
      </c>
      <c r="P47" s="540" t="s">
        <v>935</v>
      </c>
      <c r="Q47" s="540" t="s">
        <v>935</v>
      </c>
      <c r="R47" s="152"/>
    </row>
    <row r="48" spans="1:18" x14ac:dyDescent="0.25">
      <c r="A48" s="557">
        <v>25</v>
      </c>
      <c r="B48" s="559" t="s">
        <v>970</v>
      </c>
      <c r="C48" s="152" t="s">
        <v>71</v>
      </c>
      <c r="D48" s="549">
        <v>240</v>
      </c>
      <c r="E48" s="152" t="s">
        <v>228</v>
      </c>
      <c r="F48" s="540" t="s">
        <v>935</v>
      </c>
      <c r="G48" s="540" t="s">
        <v>935</v>
      </c>
      <c r="H48" s="540" t="s">
        <v>935</v>
      </c>
      <c r="I48" s="540" t="s">
        <v>935</v>
      </c>
      <c r="J48" s="540" t="s">
        <v>935</v>
      </c>
      <c r="K48" s="540" t="s">
        <v>935</v>
      </c>
      <c r="L48" s="540" t="s">
        <v>935</v>
      </c>
      <c r="M48" s="540" t="s">
        <v>935</v>
      </c>
      <c r="N48" s="540" t="s">
        <v>935</v>
      </c>
      <c r="O48" s="540" t="s">
        <v>935</v>
      </c>
      <c r="P48" s="540" t="s">
        <v>935</v>
      </c>
      <c r="Q48" s="540" t="s">
        <v>935</v>
      </c>
      <c r="R48" s="152"/>
    </row>
    <row r="49" spans="1:18" x14ac:dyDescent="0.25">
      <c r="A49" s="543">
        <v>26</v>
      </c>
      <c r="B49" s="548" t="s">
        <v>971</v>
      </c>
      <c r="C49" s="159" t="s">
        <v>972</v>
      </c>
      <c r="D49" s="547">
        <v>350</v>
      </c>
      <c r="E49" s="159" t="s">
        <v>228</v>
      </c>
      <c r="F49" s="540" t="s">
        <v>935</v>
      </c>
      <c r="G49" s="540" t="s">
        <v>935</v>
      </c>
      <c r="H49" s="540" t="s">
        <v>935</v>
      </c>
      <c r="I49" s="540" t="s">
        <v>935</v>
      </c>
      <c r="J49" s="540" t="s">
        <v>935</v>
      </c>
      <c r="K49" s="540" t="s">
        <v>935</v>
      </c>
      <c r="L49" s="540" t="s">
        <v>935</v>
      </c>
      <c r="M49" s="540" t="s">
        <v>935</v>
      </c>
      <c r="N49" s="540" t="s">
        <v>935</v>
      </c>
      <c r="O49" s="540" t="s">
        <v>935</v>
      </c>
      <c r="P49" s="540" t="s">
        <v>935</v>
      </c>
      <c r="Q49" s="540" t="s">
        <v>935</v>
      </c>
      <c r="R49" s="152"/>
    </row>
    <row r="50" spans="1:18" x14ac:dyDescent="0.25">
      <c r="A50" s="557">
        <v>27</v>
      </c>
      <c r="B50" s="559" t="s">
        <v>973</v>
      </c>
      <c r="C50" s="152" t="s">
        <v>397</v>
      </c>
      <c r="D50" s="549">
        <v>1700</v>
      </c>
      <c r="E50" s="152" t="s">
        <v>228</v>
      </c>
      <c r="F50" s="540" t="s">
        <v>935</v>
      </c>
      <c r="G50" s="540" t="s">
        <v>935</v>
      </c>
      <c r="H50" s="540" t="s">
        <v>935</v>
      </c>
      <c r="I50" s="540" t="s">
        <v>935</v>
      </c>
      <c r="J50" s="540" t="s">
        <v>935</v>
      </c>
      <c r="K50" s="540" t="s">
        <v>935</v>
      </c>
      <c r="L50" s="540" t="s">
        <v>935</v>
      </c>
      <c r="M50" s="540" t="s">
        <v>935</v>
      </c>
      <c r="N50" s="540" t="s">
        <v>935</v>
      </c>
      <c r="O50" s="540" t="s">
        <v>935</v>
      </c>
      <c r="P50" s="540" t="s">
        <v>935</v>
      </c>
      <c r="Q50" s="540" t="s">
        <v>935</v>
      </c>
      <c r="R50" s="152"/>
    </row>
    <row r="51" spans="1:18" x14ac:dyDescent="0.25">
      <c r="A51" s="543">
        <v>28</v>
      </c>
      <c r="B51" s="159" t="s">
        <v>974</v>
      </c>
      <c r="C51" s="159" t="s">
        <v>875</v>
      </c>
      <c r="D51" s="547">
        <v>120</v>
      </c>
      <c r="E51" s="159" t="s">
        <v>228</v>
      </c>
      <c r="F51" s="540" t="s">
        <v>935</v>
      </c>
      <c r="G51" s="540" t="s">
        <v>935</v>
      </c>
      <c r="H51" s="540" t="s">
        <v>935</v>
      </c>
      <c r="I51" s="540" t="s">
        <v>935</v>
      </c>
      <c r="J51" s="540" t="s">
        <v>935</v>
      </c>
      <c r="K51" s="540" t="s">
        <v>935</v>
      </c>
      <c r="L51" s="540" t="s">
        <v>935</v>
      </c>
      <c r="M51" s="540" t="s">
        <v>935</v>
      </c>
      <c r="N51" s="540" t="s">
        <v>935</v>
      </c>
      <c r="O51" s="540" t="s">
        <v>935</v>
      </c>
      <c r="P51" s="540" t="s">
        <v>935</v>
      </c>
      <c r="Q51" s="540" t="s">
        <v>935</v>
      </c>
      <c r="R51" s="152"/>
    </row>
    <row r="52" spans="1:18" x14ac:dyDescent="0.25">
      <c r="A52" s="557">
        <v>29</v>
      </c>
      <c r="B52" s="152" t="s">
        <v>975</v>
      </c>
      <c r="C52" s="152" t="s">
        <v>87</v>
      </c>
      <c r="D52" s="549">
        <v>40</v>
      </c>
      <c r="E52" s="152" t="s">
        <v>228</v>
      </c>
      <c r="F52" s="540" t="s">
        <v>935</v>
      </c>
      <c r="G52" s="540" t="s">
        <v>935</v>
      </c>
      <c r="H52" s="540" t="s">
        <v>935</v>
      </c>
      <c r="I52" s="540" t="s">
        <v>935</v>
      </c>
      <c r="J52" s="540" t="s">
        <v>935</v>
      </c>
      <c r="K52" s="540" t="s">
        <v>935</v>
      </c>
      <c r="L52" s="540" t="s">
        <v>935</v>
      </c>
      <c r="M52" s="540" t="s">
        <v>935</v>
      </c>
      <c r="N52" s="540" t="s">
        <v>935</v>
      </c>
      <c r="O52" s="540" t="s">
        <v>935</v>
      </c>
      <c r="P52" s="540" t="s">
        <v>935</v>
      </c>
      <c r="Q52" s="540" t="s">
        <v>935</v>
      </c>
      <c r="R52" s="152"/>
    </row>
    <row r="53" spans="1:18" x14ac:dyDescent="0.25">
      <c r="A53" s="543">
        <v>30</v>
      </c>
      <c r="B53" s="159" t="s">
        <v>976</v>
      </c>
      <c r="C53" s="159" t="s">
        <v>965</v>
      </c>
      <c r="D53" s="547">
        <v>300</v>
      </c>
      <c r="E53" s="159" t="s">
        <v>228</v>
      </c>
      <c r="F53" s="540" t="s">
        <v>935</v>
      </c>
      <c r="G53" s="540" t="s">
        <v>935</v>
      </c>
      <c r="H53" s="540" t="s">
        <v>935</v>
      </c>
      <c r="I53" s="540" t="s">
        <v>935</v>
      </c>
      <c r="J53" s="540" t="s">
        <v>935</v>
      </c>
      <c r="K53" s="540" t="s">
        <v>935</v>
      </c>
      <c r="L53" s="540" t="s">
        <v>935</v>
      </c>
      <c r="M53" s="540" t="s">
        <v>935</v>
      </c>
      <c r="N53" s="540" t="s">
        <v>935</v>
      </c>
      <c r="O53" s="540" t="s">
        <v>935</v>
      </c>
      <c r="P53" s="540" t="s">
        <v>935</v>
      </c>
      <c r="Q53" s="540" t="s">
        <v>935</v>
      </c>
      <c r="R53" s="152"/>
    </row>
    <row r="54" spans="1:18" x14ac:dyDescent="0.25">
      <c r="A54" s="557">
        <v>31</v>
      </c>
      <c r="B54" s="152" t="s">
        <v>977</v>
      </c>
      <c r="C54" s="152" t="s">
        <v>978</v>
      </c>
      <c r="D54" s="549">
        <v>345</v>
      </c>
      <c r="E54" s="152" t="s">
        <v>228</v>
      </c>
      <c r="F54" s="540" t="s">
        <v>935</v>
      </c>
      <c r="G54" s="540" t="s">
        <v>935</v>
      </c>
      <c r="H54" s="540" t="s">
        <v>935</v>
      </c>
      <c r="I54" s="540" t="s">
        <v>935</v>
      </c>
      <c r="J54" s="540" t="s">
        <v>935</v>
      </c>
      <c r="K54" s="540" t="s">
        <v>935</v>
      </c>
      <c r="L54" s="540" t="s">
        <v>935</v>
      </c>
      <c r="M54" s="540" t="s">
        <v>935</v>
      </c>
      <c r="N54" s="540" t="s">
        <v>935</v>
      </c>
      <c r="O54" s="540" t="s">
        <v>935</v>
      </c>
      <c r="P54" s="540" t="s">
        <v>935</v>
      </c>
      <c r="Q54" s="540" t="s">
        <v>935</v>
      </c>
      <c r="R54" s="152"/>
    </row>
    <row r="55" spans="1:18" x14ac:dyDescent="0.25">
      <c r="A55" s="543">
        <v>32</v>
      </c>
      <c r="B55" s="159" t="s">
        <v>979</v>
      </c>
      <c r="C55" s="159" t="s">
        <v>934</v>
      </c>
      <c r="D55" s="544">
        <v>8000</v>
      </c>
      <c r="E55" s="159" t="s">
        <v>228</v>
      </c>
      <c r="F55" s="540" t="s">
        <v>935</v>
      </c>
      <c r="G55" s="540" t="s">
        <v>935</v>
      </c>
      <c r="H55" s="540" t="s">
        <v>935</v>
      </c>
      <c r="I55" s="540" t="s">
        <v>935</v>
      </c>
      <c r="J55" s="540" t="s">
        <v>935</v>
      </c>
      <c r="K55" s="540" t="s">
        <v>935</v>
      </c>
      <c r="L55" s="540" t="s">
        <v>935</v>
      </c>
      <c r="M55" s="540" t="s">
        <v>935</v>
      </c>
      <c r="N55" s="540" t="s">
        <v>935</v>
      </c>
      <c r="O55" s="540" t="s">
        <v>935</v>
      </c>
      <c r="P55" s="540" t="s">
        <v>935</v>
      </c>
      <c r="Q55" s="540" t="s">
        <v>935</v>
      </c>
      <c r="R55" s="152"/>
    </row>
    <row r="56" spans="1:18" x14ac:dyDescent="0.25">
      <c r="A56" s="557">
        <v>33</v>
      </c>
      <c r="B56" s="159" t="s">
        <v>980</v>
      </c>
      <c r="C56" s="159" t="s">
        <v>981</v>
      </c>
      <c r="D56" s="544">
        <v>5600</v>
      </c>
      <c r="E56" s="152" t="s">
        <v>228</v>
      </c>
      <c r="F56" s="540" t="s">
        <v>935</v>
      </c>
      <c r="G56" s="540" t="s">
        <v>935</v>
      </c>
      <c r="H56" s="540" t="s">
        <v>935</v>
      </c>
      <c r="I56" s="540" t="s">
        <v>935</v>
      </c>
      <c r="J56" s="540" t="s">
        <v>935</v>
      </c>
      <c r="K56" s="540" t="s">
        <v>935</v>
      </c>
      <c r="L56" s="540" t="s">
        <v>935</v>
      </c>
      <c r="M56" s="540" t="s">
        <v>935</v>
      </c>
      <c r="N56" s="540" t="s">
        <v>935</v>
      </c>
      <c r="O56" s="540" t="s">
        <v>935</v>
      </c>
      <c r="P56" s="540" t="s">
        <v>935</v>
      </c>
      <c r="Q56" s="540" t="s">
        <v>935</v>
      </c>
      <c r="R56" s="152"/>
    </row>
    <row r="57" spans="1:18" x14ac:dyDescent="0.25">
      <c r="A57" s="543"/>
      <c r="B57" s="548"/>
      <c r="C57" s="159"/>
      <c r="D57" s="547"/>
      <c r="E57" s="159"/>
      <c r="F57" s="540"/>
      <c r="G57" s="540"/>
      <c r="H57" s="540"/>
      <c r="I57" s="540"/>
      <c r="J57" s="540"/>
      <c r="K57" s="540"/>
      <c r="L57" s="540"/>
      <c r="M57" s="540"/>
      <c r="N57" s="540"/>
      <c r="O57" s="540"/>
      <c r="P57" s="540"/>
      <c r="Q57" s="540"/>
      <c r="R57" s="152"/>
    </row>
    <row r="58" spans="1:18" x14ac:dyDescent="0.25">
      <c r="A58" s="557"/>
      <c r="B58" s="559" t="s">
        <v>982</v>
      </c>
      <c r="C58" s="152"/>
      <c r="D58" s="549">
        <f>SUM(D47:D57)</f>
        <v>16875</v>
      </c>
      <c r="E58" s="152"/>
      <c r="F58" s="540"/>
      <c r="G58" s="540"/>
      <c r="H58" s="540"/>
      <c r="I58" s="540"/>
      <c r="J58" s="540"/>
      <c r="K58" s="540"/>
      <c r="L58" s="540"/>
      <c r="M58" s="540"/>
      <c r="N58" s="540"/>
      <c r="O58" s="540"/>
      <c r="P58" s="540"/>
      <c r="Q58" s="540"/>
      <c r="R58" s="152"/>
    </row>
    <row r="59" spans="1:18" x14ac:dyDescent="0.25">
      <c r="A59" s="543"/>
      <c r="B59" s="560"/>
      <c r="C59" s="159"/>
      <c r="D59" s="547"/>
      <c r="E59" s="159"/>
      <c r="F59" s="540"/>
      <c r="G59" s="540"/>
      <c r="H59" s="540"/>
      <c r="I59" s="540"/>
      <c r="J59" s="540"/>
      <c r="K59" s="540"/>
      <c r="L59" s="540"/>
      <c r="M59" s="540"/>
      <c r="N59" s="540"/>
      <c r="O59" s="540"/>
      <c r="P59" s="540"/>
      <c r="Q59" s="540"/>
      <c r="R59" s="152"/>
    </row>
    <row r="60" spans="1:18" x14ac:dyDescent="0.25">
      <c r="A60" s="540"/>
      <c r="B60" s="561" t="s">
        <v>724</v>
      </c>
      <c r="C60" s="155"/>
      <c r="D60" s="562">
        <v>75162</v>
      </c>
      <c r="E60" s="155"/>
      <c r="F60" s="540"/>
      <c r="G60" s="540"/>
      <c r="H60" s="540"/>
      <c r="I60" s="540"/>
      <c r="J60" s="540"/>
      <c r="K60" s="540"/>
      <c r="L60" s="540"/>
      <c r="M60" s="540"/>
      <c r="N60" s="540"/>
      <c r="O60" s="540"/>
      <c r="P60" s="540"/>
      <c r="Q60" s="540"/>
      <c r="R60" s="152"/>
    </row>
    <row r="61" spans="1:18" x14ac:dyDescent="0.25">
      <c r="A61" s="129"/>
      <c r="B61" s="159"/>
      <c r="C61" s="159"/>
      <c r="D61" s="563"/>
      <c r="E61" s="159"/>
      <c r="F61" s="159"/>
      <c r="G61" s="129"/>
      <c r="H61" s="159"/>
      <c r="I61" s="129"/>
      <c r="J61" s="129"/>
      <c r="K61" s="159"/>
      <c r="L61" s="129"/>
      <c r="M61" s="129"/>
      <c r="N61" s="129"/>
      <c r="O61" s="129"/>
      <c r="P61" s="129"/>
      <c r="Q61" s="129"/>
      <c r="R61" s="152"/>
    </row>
    <row r="63" spans="1:18" x14ac:dyDescent="0.25">
      <c r="I63" t="s">
        <v>316</v>
      </c>
    </row>
    <row r="65" spans="1:18" x14ac:dyDescent="0.25">
      <c r="C65" s="121"/>
      <c r="D65" s="121"/>
      <c r="E65" s="121"/>
      <c r="K65" s="121" t="s">
        <v>983</v>
      </c>
      <c r="L65" s="121"/>
    </row>
    <row r="66" spans="1:18" x14ac:dyDescent="0.25">
      <c r="K66" t="s">
        <v>984</v>
      </c>
    </row>
    <row r="70" spans="1:18" ht="15.75" x14ac:dyDescent="0.25">
      <c r="A70" s="724" t="s">
        <v>985</v>
      </c>
      <c r="B70" s="724"/>
      <c r="C70" s="724"/>
      <c r="D70" s="724"/>
      <c r="E70" s="724"/>
      <c r="F70" s="724"/>
      <c r="G70" s="724"/>
      <c r="H70" s="724"/>
      <c r="I70" s="724"/>
      <c r="J70" s="724"/>
      <c r="K70" s="724"/>
      <c r="L70" s="724"/>
      <c r="M70" s="724"/>
      <c r="N70" s="724"/>
      <c r="O70" s="724"/>
      <c r="P70" s="724"/>
      <c r="Q70" s="724"/>
    </row>
    <row r="71" spans="1:18" ht="15.75" x14ac:dyDescent="0.25">
      <c r="A71" s="724" t="s">
        <v>919</v>
      </c>
      <c r="B71" s="724"/>
      <c r="C71" s="724"/>
      <c r="D71" s="724"/>
      <c r="E71" s="724"/>
      <c r="F71" s="724"/>
      <c r="G71" s="724"/>
      <c r="H71" s="724"/>
      <c r="I71" s="724"/>
      <c r="J71" s="724"/>
      <c r="K71" s="724"/>
      <c r="L71" s="724"/>
      <c r="M71" s="724"/>
      <c r="N71" s="724"/>
      <c r="O71" s="724"/>
      <c r="P71" s="724"/>
      <c r="Q71" s="724"/>
    </row>
    <row r="73" spans="1:18" x14ac:dyDescent="0.25">
      <c r="A73" t="s">
        <v>920</v>
      </c>
    </row>
    <row r="74" spans="1:18" x14ac:dyDescent="0.25">
      <c r="A74" t="s">
        <v>3</v>
      </c>
    </row>
    <row r="75" spans="1:18" x14ac:dyDescent="0.25">
      <c r="A75" s="156" t="s">
        <v>921</v>
      </c>
      <c r="B75" s="156"/>
      <c r="C75" s="156"/>
      <c r="D75" s="156"/>
      <c r="E75" s="156"/>
      <c r="F75" s="156"/>
      <c r="G75" s="156"/>
      <c r="H75" s="156"/>
      <c r="I75" s="156"/>
      <c r="J75" s="156"/>
      <c r="K75" s="156"/>
      <c r="L75" s="156"/>
      <c r="M75" s="156"/>
      <c r="N75" s="156"/>
      <c r="O75" s="156"/>
      <c r="P75" s="156"/>
      <c r="Q75" s="156"/>
    </row>
    <row r="76" spans="1:18" x14ac:dyDescent="0.25">
      <c r="A76" s="537" t="s">
        <v>922</v>
      </c>
      <c r="B76" s="149" t="s">
        <v>6</v>
      </c>
      <c r="C76" s="149" t="s">
        <v>156</v>
      </c>
      <c r="D76" s="538" t="s">
        <v>421</v>
      </c>
      <c r="E76" s="149" t="s">
        <v>158</v>
      </c>
      <c r="F76" s="725" t="s">
        <v>10</v>
      </c>
      <c r="G76" s="726"/>
      <c r="H76" s="726"/>
      <c r="I76" s="726"/>
      <c r="J76" s="726"/>
      <c r="K76" s="726"/>
      <c r="L76" s="726"/>
      <c r="M76" s="726"/>
      <c r="N76" s="726"/>
      <c r="O76" s="726"/>
      <c r="P76" s="726"/>
      <c r="Q76" s="727"/>
    </row>
    <row r="77" spans="1:18" x14ac:dyDescent="0.25">
      <c r="A77" s="155"/>
      <c r="B77" s="155"/>
      <c r="C77" s="155" t="s">
        <v>923</v>
      </c>
      <c r="D77" s="539" t="s">
        <v>159</v>
      </c>
      <c r="E77" s="155" t="s">
        <v>160</v>
      </c>
      <c r="F77" s="155" t="s">
        <v>924</v>
      </c>
      <c r="G77" s="155" t="s">
        <v>925</v>
      </c>
      <c r="H77" s="155" t="s">
        <v>926</v>
      </c>
      <c r="I77" s="155" t="s">
        <v>17</v>
      </c>
      <c r="J77" s="155" t="s">
        <v>18</v>
      </c>
      <c r="K77" s="155" t="s">
        <v>423</v>
      </c>
      <c r="L77" s="155" t="s">
        <v>927</v>
      </c>
      <c r="M77" s="155" t="s">
        <v>928</v>
      </c>
      <c r="N77" s="155" t="s">
        <v>929</v>
      </c>
      <c r="O77" s="155" t="s">
        <v>930</v>
      </c>
      <c r="P77" s="155" t="s">
        <v>931</v>
      </c>
      <c r="Q77" s="155" t="s">
        <v>932</v>
      </c>
      <c r="R77" s="152"/>
    </row>
    <row r="78" spans="1:18" x14ac:dyDescent="0.25">
      <c r="A78" s="152"/>
      <c r="B78" s="152"/>
      <c r="C78" s="152"/>
      <c r="D78" s="152"/>
      <c r="E78" s="152"/>
      <c r="F78" s="152"/>
      <c r="G78" s="152"/>
      <c r="H78" s="152"/>
      <c r="I78" s="152"/>
      <c r="J78" s="152"/>
      <c r="K78" s="152"/>
      <c r="L78" s="152"/>
      <c r="M78" s="152"/>
      <c r="N78" s="152"/>
      <c r="O78" s="152"/>
      <c r="P78" s="152"/>
      <c r="Q78" s="152"/>
      <c r="R78" s="152"/>
    </row>
    <row r="79" spans="1:18" x14ac:dyDescent="0.25">
      <c r="A79" s="540">
        <v>1</v>
      </c>
      <c r="B79" s="155" t="s">
        <v>986</v>
      </c>
      <c r="C79" s="155" t="s">
        <v>987</v>
      </c>
      <c r="D79" s="541">
        <v>14400</v>
      </c>
      <c r="E79" s="155" t="s">
        <v>228</v>
      </c>
      <c r="F79" s="540" t="s">
        <v>935</v>
      </c>
      <c r="G79" s="540" t="s">
        <v>935</v>
      </c>
      <c r="H79" s="540" t="s">
        <v>935</v>
      </c>
      <c r="I79" s="540" t="s">
        <v>935</v>
      </c>
      <c r="J79" s="540" t="s">
        <v>935</v>
      </c>
      <c r="K79" s="540" t="s">
        <v>935</v>
      </c>
      <c r="L79" s="540" t="s">
        <v>935</v>
      </c>
      <c r="M79" s="540" t="s">
        <v>935</v>
      </c>
      <c r="N79" s="540" t="s">
        <v>935</v>
      </c>
      <c r="O79" s="540" t="s">
        <v>935</v>
      </c>
      <c r="P79" s="540" t="s">
        <v>935</v>
      </c>
      <c r="Q79" s="540" t="s">
        <v>935</v>
      </c>
      <c r="R79" s="152"/>
    </row>
    <row r="80" spans="1:18" x14ac:dyDescent="0.25">
      <c r="A80" s="543">
        <v>2</v>
      </c>
      <c r="B80" s="159" t="s">
        <v>988</v>
      </c>
      <c r="C80" s="159" t="s">
        <v>989</v>
      </c>
      <c r="D80" s="544">
        <v>650</v>
      </c>
      <c r="E80" s="159" t="s">
        <v>228</v>
      </c>
      <c r="F80" s="540" t="s">
        <v>935</v>
      </c>
      <c r="G80" s="540" t="s">
        <v>935</v>
      </c>
      <c r="H80" s="540" t="s">
        <v>935</v>
      </c>
      <c r="I80" s="540" t="s">
        <v>935</v>
      </c>
      <c r="J80" s="540" t="s">
        <v>935</v>
      </c>
      <c r="K80" s="540" t="s">
        <v>935</v>
      </c>
      <c r="L80" s="540" t="s">
        <v>935</v>
      </c>
      <c r="M80" s="540" t="s">
        <v>935</v>
      </c>
      <c r="N80" s="540" t="s">
        <v>935</v>
      </c>
      <c r="O80" s="540" t="s">
        <v>935</v>
      </c>
      <c r="P80" s="540" t="s">
        <v>935</v>
      </c>
      <c r="Q80" s="540" t="s">
        <v>935</v>
      </c>
      <c r="R80" s="152"/>
    </row>
    <row r="81" spans="1:18" x14ac:dyDescent="0.25">
      <c r="A81" s="543">
        <v>3</v>
      </c>
      <c r="B81" s="159" t="s">
        <v>990</v>
      </c>
      <c r="C81" s="159" t="s">
        <v>941</v>
      </c>
      <c r="D81" s="544">
        <v>270</v>
      </c>
      <c r="E81" s="159" t="s">
        <v>228</v>
      </c>
      <c r="F81" s="540" t="s">
        <v>935</v>
      </c>
      <c r="G81" s="540" t="s">
        <v>935</v>
      </c>
      <c r="H81" s="540" t="s">
        <v>935</v>
      </c>
      <c r="I81" s="540" t="s">
        <v>935</v>
      </c>
      <c r="J81" s="540" t="s">
        <v>935</v>
      </c>
      <c r="K81" s="540" t="s">
        <v>935</v>
      </c>
      <c r="L81" s="540" t="s">
        <v>935</v>
      </c>
      <c r="M81" s="540" t="s">
        <v>935</v>
      </c>
      <c r="N81" s="540" t="s">
        <v>935</v>
      </c>
      <c r="O81" s="540" t="s">
        <v>935</v>
      </c>
      <c r="P81" s="540" t="s">
        <v>935</v>
      </c>
      <c r="Q81" s="540" t="s">
        <v>935</v>
      </c>
      <c r="R81" s="152"/>
    </row>
    <row r="82" spans="1:18" x14ac:dyDescent="0.25">
      <c r="A82" s="543">
        <v>4</v>
      </c>
      <c r="B82" s="159" t="s">
        <v>991</v>
      </c>
      <c r="C82" s="159" t="s">
        <v>992</v>
      </c>
      <c r="D82" s="544">
        <v>6000</v>
      </c>
      <c r="E82" s="159" t="s">
        <v>228</v>
      </c>
      <c r="F82" s="540" t="s">
        <v>935</v>
      </c>
      <c r="G82" s="540" t="s">
        <v>935</v>
      </c>
      <c r="H82" s="540" t="s">
        <v>935</v>
      </c>
      <c r="I82" s="540" t="s">
        <v>935</v>
      </c>
      <c r="J82" s="540" t="s">
        <v>935</v>
      </c>
      <c r="K82" s="540" t="s">
        <v>935</v>
      </c>
      <c r="L82" s="540" t="s">
        <v>935</v>
      </c>
      <c r="M82" s="540" t="s">
        <v>935</v>
      </c>
      <c r="N82" s="540" t="s">
        <v>935</v>
      </c>
      <c r="O82" s="540" t="s">
        <v>935</v>
      </c>
      <c r="P82" s="540" t="s">
        <v>935</v>
      </c>
      <c r="Q82" s="540" t="s">
        <v>935</v>
      </c>
      <c r="R82" s="152"/>
    </row>
    <row r="83" spans="1:18" x14ac:dyDescent="0.25">
      <c r="A83" s="543">
        <v>5</v>
      </c>
      <c r="B83" s="159" t="s">
        <v>993</v>
      </c>
      <c r="C83" s="159" t="s">
        <v>941</v>
      </c>
      <c r="D83" s="544">
        <v>3000</v>
      </c>
      <c r="E83" s="159" t="s">
        <v>228</v>
      </c>
      <c r="F83" s="540" t="s">
        <v>935</v>
      </c>
      <c r="G83" s="540" t="s">
        <v>935</v>
      </c>
      <c r="H83" s="540" t="s">
        <v>935</v>
      </c>
      <c r="I83" s="540" t="s">
        <v>935</v>
      </c>
      <c r="J83" s="540" t="s">
        <v>935</v>
      </c>
      <c r="K83" s="540" t="s">
        <v>935</v>
      </c>
      <c r="L83" s="540" t="s">
        <v>935</v>
      </c>
      <c r="M83" s="540" t="s">
        <v>935</v>
      </c>
      <c r="N83" s="540" t="s">
        <v>935</v>
      </c>
      <c r="O83" s="540" t="s">
        <v>935</v>
      </c>
      <c r="P83" s="540" t="s">
        <v>935</v>
      </c>
      <c r="Q83" s="540" t="s">
        <v>935</v>
      </c>
      <c r="R83" s="152"/>
    </row>
    <row r="84" spans="1:18" x14ac:dyDescent="0.25">
      <c r="A84" s="543">
        <v>6</v>
      </c>
      <c r="B84" s="159" t="s">
        <v>994</v>
      </c>
      <c r="C84" s="159" t="s">
        <v>87</v>
      </c>
      <c r="D84" s="544">
        <v>300</v>
      </c>
      <c r="E84" s="159" t="s">
        <v>228</v>
      </c>
      <c r="F84" s="540" t="s">
        <v>935</v>
      </c>
      <c r="G84" s="540" t="s">
        <v>935</v>
      </c>
      <c r="H84" s="540" t="s">
        <v>935</v>
      </c>
      <c r="I84" s="540" t="s">
        <v>935</v>
      </c>
      <c r="J84" s="540" t="s">
        <v>935</v>
      </c>
      <c r="K84" s="540" t="s">
        <v>935</v>
      </c>
      <c r="L84" s="540" t="s">
        <v>935</v>
      </c>
      <c r="M84" s="540" t="s">
        <v>935</v>
      </c>
      <c r="N84" s="540" t="s">
        <v>935</v>
      </c>
      <c r="O84" s="540" t="s">
        <v>935</v>
      </c>
      <c r="P84" s="540" t="s">
        <v>935</v>
      </c>
      <c r="Q84" s="540" t="s">
        <v>935</v>
      </c>
      <c r="R84" s="152"/>
    </row>
    <row r="85" spans="1:18" x14ac:dyDescent="0.25">
      <c r="A85" s="543">
        <v>7</v>
      </c>
      <c r="B85" s="159" t="s">
        <v>995</v>
      </c>
      <c r="C85" s="159" t="s">
        <v>949</v>
      </c>
      <c r="D85" s="544">
        <v>700</v>
      </c>
      <c r="E85" s="159" t="s">
        <v>228</v>
      </c>
      <c r="F85" s="540" t="s">
        <v>935</v>
      </c>
      <c r="G85" s="540" t="s">
        <v>935</v>
      </c>
      <c r="H85" s="540" t="s">
        <v>935</v>
      </c>
      <c r="I85" s="540" t="s">
        <v>935</v>
      </c>
      <c r="J85" s="540" t="s">
        <v>935</v>
      </c>
      <c r="K85" s="540" t="s">
        <v>935</v>
      </c>
      <c r="L85" s="540" t="s">
        <v>935</v>
      </c>
      <c r="M85" s="540" t="s">
        <v>935</v>
      </c>
      <c r="N85" s="540" t="s">
        <v>935</v>
      </c>
      <c r="O85" s="540" t="s">
        <v>935</v>
      </c>
      <c r="P85" s="540" t="s">
        <v>935</v>
      </c>
      <c r="Q85" s="540" t="s">
        <v>935</v>
      </c>
      <c r="R85" s="152"/>
    </row>
    <row r="86" spans="1:18" x14ac:dyDescent="0.25">
      <c r="A86" s="543">
        <v>8</v>
      </c>
      <c r="B86" s="159" t="s">
        <v>996</v>
      </c>
      <c r="C86" s="159" t="s">
        <v>997</v>
      </c>
      <c r="D86" s="544">
        <v>35200</v>
      </c>
      <c r="E86" s="159" t="s">
        <v>228</v>
      </c>
      <c r="F86" s="540" t="s">
        <v>935</v>
      </c>
      <c r="G86" s="540" t="s">
        <v>935</v>
      </c>
      <c r="H86" s="540" t="s">
        <v>935</v>
      </c>
      <c r="I86" s="540" t="s">
        <v>935</v>
      </c>
      <c r="J86" s="540" t="s">
        <v>935</v>
      </c>
      <c r="K86" s="540" t="s">
        <v>935</v>
      </c>
      <c r="L86" s="540" t="s">
        <v>935</v>
      </c>
      <c r="M86" s="540" t="s">
        <v>935</v>
      </c>
      <c r="N86" s="540" t="s">
        <v>935</v>
      </c>
      <c r="O86" s="540" t="s">
        <v>935</v>
      </c>
      <c r="P86" s="540" t="s">
        <v>935</v>
      </c>
      <c r="Q86" s="540" t="s">
        <v>935</v>
      </c>
      <c r="R86" s="152"/>
    </row>
    <row r="87" spans="1:18" x14ac:dyDescent="0.25">
      <c r="A87" s="543">
        <v>9</v>
      </c>
      <c r="B87" s="159" t="s">
        <v>998</v>
      </c>
      <c r="C87" s="159" t="s">
        <v>999</v>
      </c>
      <c r="D87" s="544">
        <v>1800</v>
      </c>
      <c r="E87" s="159" t="s">
        <v>228</v>
      </c>
      <c r="F87" s="540" t="s">
        <v>935</v>
      </c>
      <c r="G87" s="540" t="s">
        <v>935</v>
      </c>
      <c r="H87" s="540" t="s">
        <v>935</v>
      </c>
      <c r="I87" s="540" t="s">
        <v>935</v>
      </c>
      <c r="J87" s="540" t="s">
        <v>935</v>
      </c>
      <c r="K87" s="540" t="s">
        <v>935</v>
      </c>
      <c r="L87" s="540" t="s">
        <v>935</v>
      </c>
      <c r="M87" s="540" t="s">
        <v>935</v>
      </c>
      <c r="N87" s="540" t="s">
        <v>935</v>
      </c>
      <c r="O87" s="540" t="s">
        <v>935</v>
      </c>
      <c r="P87" s="540" t="s">
        <v>935</v>
      </c>
      <c r="Q87" s="540" t="s">
        <v>935</v>
      </c>
      <c r="R87" s="152"/>
    </row>
    <row r="88" spans="1:18" x14ac:dyDescent="0.25">
      <c r="A88" s="543">
        <v>10</v>
      </c>
      <c r="B88" s="159" t="s">
        <v>1000</v>
      </c>
      <c r="C88" s="159" t="s">
        <v>1001</v>
      </c>
      <c r="D88" s="544">
        <v>150</v>
      </c>
      <c r="E88" s="159" t="s">
        <v>228</v>
      </c>
      <c r="F88" s="540" t="s">
        <v>935</v>
      </c>
      <c r="G88" s="540" t="s">
        <v>935</v>
      </c>
      <c r="H88" s="540" t="s">
        <v>935</v>
      </c>
      <c r="I88" s="540" t="s">
        <v>935</v>
      </c>
      <c r="J88" s="540" t="s">
        <v>935</v>
      </c>
      <c r="K88" s="540" t="s">
        <v>935</v>
      </c>
      <c r="L88" s="540" t="s">
        <v>935</v>
      </c>
      <c r="M88" s="540" t="s">
        <v>935</v>
      </c>
      <c r="N88" s="540" t="s">
        <v>935</v>
      </c>
      <c r="O88" s="540" t="s">
        <v>935</v>
      </c>
      <c r="P88" s="540" t="s">
        <v>935</v>
      </c>
      <c r="Q88" s="540" t="s">
        <v>935</v>
      </c>
      <c r="R88" s="152"/>
    </row>
    <row r="89" spans="1:18" x14ac:dyDescent="0.25">
      <c r="A89" s="543">
        <v>11</v>
      </c>
      <c r="B89" s="159" t="s">
        <v>1002</v>
      </c>
      <c r="C89" s="159" t="s">
        <v>518</v>
      </c>
      <c r="D89" s="544">
        <v>125</v>
      </c>
      <c r="E89" s="159" t="s">
        <v>228</v>
      </c>
      <c r="F89" s="540" t="s">
        <v>935</v>
      </c>
      <c r="G89" s="540" t="s">
        <v>935</v>
      </c>
      <c r="H89" s="540" t="s">
        <v>935</v>
      </c>
      <c r="I89" s="540" t="s">
        <v>935</v>
      </c>
      <c r="J89" s="540" t="s">
        <v>935</v>
      </c>
      <c r="K89" s="540" t="s">
        <v>935</v>
      </c>
      <c r="L89" s="540" t="s">
        <v>935</v>
      </c>
      <c r="M89" s="540" t="s">
        <v>935</v>
      </c>
      <c r="N89" s="540" t="s">
        <v>935</v>
      </c>
      <c r="O89" s="540" t="s">
        <v>935</v>
      </c>
      <c r="P89" s="540" t="s">
        <v>935</v>
      </c>
      <c r="Q89" s="540" t="s">
        <v>935</v>
      </c>
      <c r="R89" s="152"/>
    </row>
    <row r="90" spans="1:18" x14ac:dyDescent="0.25">
      <c r="A90" s="543">
        <v>12</v>
      </c>
      <c r="B90" s="159" t="s">
        <v>1003</v>
      </c>
      <c r="C90" s="159" t="s">
        <v>87</v>
      </c>
      <c r="D90" s="547">
        <v>360</v>
      </c>
      <c r="E90" s="159" t="s">
        <v>228</v>
      </c>
      <c r="F90" s="540" t="s">
        <v>935</v>
      </c>
      <c r="G90" s="540" t="s">
        <v>935</v>
      </c>
      <c r="H90" s="540" t="s">
        <v>935</v>
      </c>
      <c r="I90" s="540" t="s">
        <v>935</v>
      </c>
      <c r="J90" s="540" t="s">
        <v>935</v>
      </c>
      <c r="K90" s="540" t="s">
        <v>935</v>
      </c>
      <c r="L90" s="540" t="s">
        <v>935</v>
      </c>
      <c r="M90" s="540" t="s">
        <v>935</v>
      </c>
      <c r="N90" s="540" t="s">
        <v>935</v>
      </c>
      <c r="O90" s="540" t="s">
        <v>935</v>
      </c>
      <c r="P90" s="540" t="s">
        <v>935</v>
      </c>
      <c r="Q90" s="540" t="s">
        <v>935</v>
      </c>
      <c r="R90" s="152"/>
    </row>
    <row r="91" spans="1:18" x14ac:dyDescent="0.25">
      <c r="A91" s="543">
        <v>13</v>
      </c>
      <c r="B91" s="159" t="s">
        <v>388</v>
      </c>
      <c r="C91" s="159" t="s">
        <v>87</v>
      </c>
      <c r="D91" s="547">
        <v>1500</v>
      </c>
      <c r="E91" s="159" t="s">
        <v>228</v>
      </c>
      <c r="F91" s="540" t="s">
        <v>935</v>
      </c>
      <c r="G91" s="540" t="s">
        <v>935</v>
      </c>
      <c r="H91" s="540" t="s">
        <v>935</v>
      </c>
      <c r="I91" s="540" t="s">
        <v>935</v>
      </c>
      <c r="J91" s="540" t="s">
        <v>935</v>
      </c>
      <c r="K91" s="540" t="s">
        <v>935</v>
      </c>
      <c r="L91" s="540" t="s">
        <v>935</v>
      </c>
      <c r="M91" s="540" t="s">
        <v>935</v>
      </c>
      <c r="N91" s="540" t="s">
        <v>935</v>
      </c>
      <c r="O91" s="540" t="s">
        <v>935</v>
      </c>
      <c r="P91" s="540" t="s">
        <v>935</v>
      </c>
      <c r="Q91" s="540" t="s">
        <v>935</v>
      </c>
      <c r="R91" s="152"/>
    </row>
    <row r="92" spans="1:18" x14ac:dyDescent="0.25">
      <c r="A92" s="543">
        <v>14</v>
      </c>
      <c r="B92" s="159" t="s">
        <v>1004</v>
      </c>
      <c r="C92" s="159" t="s">
        <v>87</v>
      </c>
      <c r="D92" s="564">
        <v>360</v>
      </c>
      <c r="E92" s="548" t="s">
        <v>228</v>
      </c>
      <c r="F92" s="540" t="s">
        <v>935</v>
      </c>
      <c r="G92" s="540" t="s">
        <v>935</v>
      </c>
      <c r="H92" s="540" t="s">
        <v>935</v>
      </c>
      <c r="I92" s="540" t="s">
        <v>935</v>
      </c>
      <c r="J92" s="540" t="s">
        <v>935</v>
      </c>
      <c r="K92" s="540" t="s">
        <v>935</v>
      </c>
      <c r="L92" s="540" t="s">
        <v>935</v>
      </c>
      <c r="M92" s="540" t="s">
        <v>935</v>
      </c>
      <c r="N92" s="540" t="s">
        <v>935</v>
      </c>
      <c r="O92" s="540" t="s">
        <v>935</v>
      </c>
      <c r="P92" s="540" t="s">
        <v>935</v>
      </c>
      <c r="Q92" s="540" t="s">
        <v>935</v>
      </c>
      <c r="R92" s="152"/>
    </row>
    <row r="93" spans="1:18" x14ac:dyDescent="0.25">
      <c r="A93" s="543">
        <v>15</v>
      </c>
      <c r="B93" s="159" t="s">
        <v>1005</v>
      </c>
      <c r="C93" s="159" t="s">
        <v>518</v>
      </c>
      <c r="D93" s="547">
        <v>1425</v>
      </c>
      <c r="E93" s="548" t="s">
        <v>228</v>
      </c>
      <c r="F93" s="540" t="s">
        <v>935</v>
      </c>
      <c r="G93" s="540" t="s">
        <v>935</v>
      </c>
      <c r="H93" s="540" t="s">
        <v>935</v>
      </c>
      <c r="I93" s="540" t="s">
        <v>935</v>
      </c>
      <c r="J93" s="540" t="s">
        <v>935</v>
      </c>
      <c r="K93" s="540" t="s">
        <v>935</v>
      </c>
      <c r="L93" s="540" t="s">
        <v>935</v>
      </c>
      <c r="M93" s="540" t="s">
        <v>935</v>
      </c>
      <c r="N93" s="540" t="s">
        <v>935</v>
      </c>
      <c r="O93" s="540" t="s">
        <v>935</v>
      </c>
      <c r="P93" s="540" t="s">
        <v>935</v>
      </c>
      <c r="Q93" s="540" t="s">
        <v>935</v>
      </c>
      <c r="R93" s="152"/>
    </row>
    <row r="94" spans="1:18" x14ac:dyDescent="0.25">
      <c r="A94" s="543">
        <v>16</v>
      </c>
      <c r="B94" s="159" t="s">
        <v>1006</v>
      </c>
      <c r="C94" s="159" t="s">
        <v>87</v>
      </c>
      <c r="D94" s="547">
        <v>900</v>
      </c>
      <c r="E94" s="548" t="s">
        <v>228</v>
      </c>
      <c r="F94" s="540" t="s">
        <v>935</v>
      </c>
      <c r="G94" s="540" t="s">
        <v>935</v>
      </c>
      <c r="H94" s="540" t="s">
        <v>935</v>
      </c>
      <c r="I94" s="540" t="s">
        <v>935</v>
      </c>
      <c r="J94" s="540" t="s">
        <v>935</v>
      </c>
      <c r="K94" s="540" t="s">
        <v>935</v>
      </c>
      <c r="L94" s="540" t="s">
        <v>935</v>
      </c>
      <c r="M94" s="540" t="s">
        <v>935</v>
      </c>
      <c r="N94" s="540" t="s">
        <v>935</v>
      </c>
      <c r="O94" s="540" t="s">
        <v>935</v>
      </c>
      <c r="P94" s="540" t="s">
        <v>935</v>
      </c>
      <c r="Q94" s="540" t="s">
        <v>935</v>
      </c>
      <c r="R94" s="152"/>
    </row>
    <row r="95" spans="1:18" x14ac:dyDescent="0.25">
      <c r="A95" s="543">
        <v>17</v>
      </c>
      <c r="B95" s="159" t="s">
        <v>1007</v>
      </c>
      <c r="C95" s="159" t="s">
        <v>978</v>
      </c>
      <c r="D95" s="547">
        <v>825</v>
      </c>
      <c r="E95" s="134" t="s">
        <v>228</v>
      </c>
      <c r="F95" s="540" t="s">
        <v>935</v>
      </c>
      <c r="G95" s="540" t="s">
        <v>935</v>
      </c>
      <c r="H95" s="540" t="s">
        <v>935</v>
      </c>
      <c r="I95" s="540" t="s">
        <v>935</v>
      </c>
      <c r="J95" s="540" t="s">
        <v>935</v>
      </c>
      <c r="K95" s="540" t="s">
        <v>935</v>
      </c>
      <c r="L95" s="540" t="s">
        <v>935</v>
      </c>
      <c r="M95" s="540" t="s">
        <v>935</v>
      </c>
      <c r="N95" s="540" t="s">
        <v>935</v>
      </c>
      <c r="O95" s="540" t="s">
        <v>935</v>
      </c>
      <c r="P95" s="540" t="s">
        <v>935</v>
      </c>
      <c r="Q95" s="540" t="s">
        <v>935</v>
      </c>
      <c r="R95" s="152"/>
    </row>
    <row r="96" spans="1:18" x14ac:dyDescent="0.25">
      <c r="A96" s="543">
        <v>18</v>
      </c>
      <c r="B96" s="159" t="s">
        <v>1008</v>
      </c>
      <c r="C96" s="159" t="s">
        <v>1009</v>
      </c>
      <c r="D96" s="547">
        <v>6125</v>
      </c>
      <c r="E96" s="129" t="s">
        <v>228</v>
      </c>
      <c r="F96" s="540" t="s">
        <v>935</v>
      </c>
      <c r="G96" s="540" t="s">
        <v>935</v>
      </c>
      <c r="H96" s="540" t="s">
        <v>935</v>
      </c>
      <c r="I96" s="540" t="s">
        <v>935</v>
      </c>
      <c r="J96" s="540" t="s">
        <v>935</v>
      </c>
      <c r="K96" s="540" t="s">
        <v>935</v>
      </c>
      <c r="L96" s="540" t="s">
        <v>935</v>
      </c>
      <c r="M96" s="540" t="s">
        <v>935</v>
      </c>
      <c r="N96" s="540" t="s">
        <v>935</v>
      </c>
      <c r="O96" s="540" t="s">
        <v>935</v>
      </c>
      <c r="P96" s="540" t="s">
        <v>935</v>
      </c>
      <c r="Q96" s="540" t="s">
        <v>935</v>
      </c>
      <c r="R96" s="152"/>
    </row>
    <row r="97" spans="1:18" x14ac:dyDescent="0.25">
      <c r="A97" s="543">
        <v>19</v>
      </c>
      <c r="B97" s="159" t="s">
        <v>1010</v>
      </c>
      <c r="C97" s="159" t="s">
        <v>992</v>
      </c>
      <c r="D97" s="547">
        <v>51600</v>
      </c>
      <c r="E97" s="129" t="s">
        <v>228</v>
      </c>
      <c r="F97" s="540" t="s">
        <v>935</v>
      </c>
      <c r="G97" s="540" t="s">
        <v>935</v>
      </c>
      <c r="H97" s="540" t="s">
        <v>935</v>
      </c>
      <c r="I97" s="540" t="s">
        <v>935</v>
      </c>
      <c r="J97" s="540" t="s">
        <v>935</v>
      </c>
      <c r="K97" s="540" t="s">
        <v>935</v>
      </c>
      <c r="L97" s="540" t="s">
        <v>935</v>
      </c>
      <c r="M97" s="540" t="s">
        <v>935</v>
      </c>
      <c r="N97" s="540" t="s">
        <v>935</v>
      </c>
      <c r="O97" s="540" t="s">
        <v>935</v>
      </c>
      <c r="P97" s="540" t="s">
        <v>935</v>
      </c>
      <c r="Q97" s="540" t="s">
        <v>935</v>
      </c>
      <c r="R97" s="152"/>
    </row>
    <row r="98" spans="1:18" x14ac:dyDescent="0.25">
      <c r="A98" s="543">
        <v>20</v>
      </c>
      <c r="B98" s="159" t="s">
        <v>1011</v>
      </c>
      <c r="C98" s="159" t="s">
        <v>121</v>
      </c>
      <c r="D98" s="547">
        <v>800</v>
      </c>
      <c r="E98" s="129" t="s">
        <v>228</v>
      </c>
      <c r="F98" s="540" t="s">
        <v>935</v>
      </c>
      <c r="G98" s="540" t="s">
        <v>935</v>
      </c>
      <c r="H98" s="540" t="s">
        <v>935</v>
      </c>
      <c r="I98" s="540" t="s">
        <v>935</v>
      </c>
      <c r="J98" s="540" t="s">
        <v>935</v>
      </c>
      <c r="K98" s="540" t="s">
        <v>935</v>
      </c>
      <c r="L98" s="540" t="s">
        <v>935</v>
      </c>
      <c r="M98" s="540" t="s">
        <v>935</v>
      </c>
      <c r="N98" s="540" t="s">
        <v>935</v>
      </c>
      <c r="O98" s="540" t="s">
        <v>935</v>
      </c>
      <c r="P98" s="540" t="s">
        <v>935</v>
      </c>
      <c r="Q98" s="540" t="s">
        <v>935</v>
      </c>
      <c r="R98" s="152"/>
    </row>
    <row r="99" spans="1:18" x14ac:dyDescent="0.25">
      <c r="A99" s="543">
        <v>21</v>
      </c>
      <c r="B99" s="159" t="s">
        <v>1012</v>
      </c>
      <c r="C99" s="159" t="s">
        <v>518</v>
      </c>
      <c r="D99" s="547">
        <v>3000</v>
      </c>
      <c r="E99" s="129" t="s">
        <v>228</v>
      </c>
      <c r="F99" s="540" t="s">
        <v>935</v>
      </c>
      <c r="G99" s="540" t="s">
        <v>935</v>
      </c>
      <c r="H99" s="540" t="s">
        <v>935</v>
      </c>
      <c r="I99" s="540" t="s">
        <v>935</v>
      </c>
      <c r="J99" s="540" t="s">
        <v>935</v>
      </c>
      <c r="K99" s="540" t="s">
        <v>935</v>
      </c>
      <c r="L99" s="540" t="s">
        <v>935</v>
      </c>
      <c r="M99" s="540" t="s">
        <v>935</v>
      </c>
      <c r="N99" s="540" t="s">
        <v>935</v>
      </c>
      <c r="O99" s="540" t="s">
        <v>935</v>
      </c>
      <c r="P99" s="540" t="s">
        <v>935</v>
      </c>
      <c r="Q99" s="540" t="s">
        <v>935</v>
      </c>
      <c r="R99" s="152"/>
    </row>
    <row r="100" spans="1:18" x14ac:dyDescent="0.25">
      <c r="A100" s="543">
        <v>22</v>
      </c>
      <c r="B100" s="159" t="s">
        <v>1013</v>
      </c>
      <c r="C100" s="159" t="s">
        <v>1014</v>
      </c>
      <c r="D100" s="547">
        <v>3240</v>
      </c>
      <c r="E100" s="129" t="s">
        <v>228</v>
      </c>
      <c r="F100" s="540" t="s">
        <v>935</v>
      </c>
      <c r="G100" s="540" t="s">
        <v>935</v>
      </c>
      <c r="H100" s="540" t="s">
        <v>935</v>
      </c>
      <c r="I100" s="540" t="s">
        <v>935</v>
      </c>
      <c r="J100" s="540" t="s">
        <v>935</v>
      </c>
      <c r="K100" s="540" t="s">
        <v>935</v>
      </c>
      <c r="L100" s="540" t="s">
        <v>935</v>
      </c>
      <c r="M100" s="540" t="s">
        <v>935</v>
      </c>
      <c r="N100" s="540" t="s">
        <v>935</v>
      </c>
      <c r="O100" s="540" t="s">
        <v>935</v>
      </c>
      <c r="P100" s="540" t="s">
        <v>935</v>
      </c>
      <c r="Q100" s="540" t="s">
        <v>935</v>
      </c>
      <c r="R100" s="152"/>
    </row>
    <row r="101" spans="1:18" x14ac:dyDescent="0.25">
      <c r="A101" s="540">
        <v>23</v>
      </c>
      <c r="B101" s="551" t="s">
        <v>1015</v>
      </c>
      <c r="C101" s="155" t="s">
        <v>87</v>
      </c>
      <c r="D101" s="546">
        <v>1160</v>
      </c>
      <c r="E101" s="551" t="s">
        <v>228</v>
      </c>
      <c r="F101" s="540" t="s">
        <v>935</v>
      </c>
      <c r="G101" s="540" t="s">
        <v>935</v>
      </c>
      <c r="H101" s="540" t="s">
        <v>935</v>
      </c>
      <c r="I101" s="540" t="s">
        <v>935</v>
      </c>
      <c r="J101" s="540" t="s">
        <v>935</v>
      </c>
      <c r="K101" s="540" t="s">
        <v>935</v>
      </c>
      <c r="L101" s="540" t="s">
        <v>935</v>
      </c>
      <c r="M101" s="540" t="s">
        <v>935</v>
      </c>
      <c r="N101" s="540" t="s">
        <v>935</v>
      </c>
      <c r="O101" s="540" t="s">
        <v>935</v>
      </c>
      <c r="P101" s="540" t="s">
        <v>935</v>
      </c>
      <c r="Q101" s="540" t="s">
        <v>935</v>
      </c>
      <c r="R101" s="152"/>
    </row>
    <row r="102" spans="1:18" x14ac:dyDescent="0.25">
      <c r="A102" s="159"/>
      <c r="B102" s="159" t="s">
        <v>1016</v>
      </c>
      <c r="C102" s="159"/>
      <c r="D102" s="552">
        <f>SUM(D79:D101)</f>
        <v>133890</v>
      </c>
      <c r="E102" s="159"/>
      <c r="F102" s="129"/>
      <c r="G102" s="159"/>
      <c r="H102" s="159"/>
      <c r="I102" s="159"/>
      <c r="J102" s="159"/>
      <c r="K102" s="159"/>
      <c r="L102" s="159"/>
      <c r="M102" s="159"/>
      <c r="N102" s="159"/>
      <c r="O102" s="159"/>
      <c r="P102" s="159"/>
      <c r="Q102" s="159"/>
      <c r="R102" s="152"/>
    </row>
    <row r="105" spans="1:18" ht="15.75" x14ac:dyDescent="0.25">
      <c r="A105" s="724" t="s">
        <v>985</v>
      </c>
      <c r="B105" s="724"/>
      <c r="C105" s="724"/>
      <c r="D105" s="724"/>
      <c r="E105" s="724"/>
      <c r="F105" s="724"/>
      <c r="G105" s="724"/>
      <c r="H105" s="724"/>
      <c r="I105" s="724"/>
      <c r="J105" s="724"/>
      <c r="K105" s="724"/>
      <c r="L105" s="724"/>
      <c r="M105" s="724"/>
      <c r="N105" s="724"/>
      <c r="O105" s="724"/>
      <c r="P105" s="724"/>
      <c r="Q105" s="724"/>
    </row>
    <row r="106" spans="1:18" ht="15.75" x14ac:dyDescent="0.25">
      <c r="A106" s="724" t="s">
        <v>919</v>
      </c>
      <c r="B106" s="724"/>
      <c r="C106" s="724"/>
      <c r="D106" s="724"/>
      <c r="E106" s="724"/>
      <c r="F106" s="724"/>
      <c r="G106" s="724"/>
      <c r="H106" s="724"/>
      <c r="I106" s="724"/>
      <c r="J106" s="724"/>
      <c r="K106" s="724"/>
      <c r="L106" s="724"/>
      <c r="M106" s="724"/>
      <c r="N106" s="724"/>
      <c r="O106" s="724"/>
      <c r="P106" s="724"/>
      <c r="Q106" s="724"/>
    </row>
    <row r="108" spans="1:18" x14ac:dyDescent="0.25">
      <c r="A108" t="s">
        <v>920</v>
      </c>
    </row>
    <row r="109" spans="1:18" x14ac:dyDescent="0.25">
      <c r="A109" t="s">
        <v>3</v>
      </c>
    </row>
    <row r="110" spans="1:18" x14ac:dyDescent="0.25">
      <c r="A110" s="156" t="s">
        <v>921</v>
      </c>
      <c r="B110" s="156"/>
      <c r="C110" s="156"/>
      <c r="D110" s="156"/>
      <c r="E110" s="156"/>
      <c r="F110" s="156"/>
      <c r="G110" s="156"/>
      <c r="H110" s="156"/>
      <c r="I110" s="156"/>
      <c r="J110" s="156"/>
      <c r="K110" s="156"/>
      <c r="L110" s="156"/>
      <c r="M110" s="156"/>
      <c r="N110" s="156"/>
      <c r="O110" s="156"/>
      <c r="P110" s="156"/>
      <c r="Q110" s="156"/>
    </row>
    <row r="111" spans="1:18" x14ac:dyDescent="0.25">
      <c r="A111" s="537" t="s">
        <v>922</v>
      </c>
      <c r="B111" s="149" t="s">
        <v>6</v>
      </c>
      <c r="C111" s="149" t="s">
        <v>156</v>
      </c>
      <c r="D111" s="538" t="s">
        <v>421</v>
      </c>
      <c r="E111" s="149" t="s">
        <v>158</v>
      </c>
      <c r="F111" s="725" t="s">
        <v>10</v>
      </c>
      <c r="G111" s="726"/>
      <c r="H111" s="726"/>
      <c r="I111" s="726"/>
      <c r="J111" s="726"/>
      <c r="K111" s="726"/>
      <c r="L111" s="726"/>
      <c r="M111" s="726"/>
      <c r="N111" s="726"/>
      <c r="O111" s="726"/>
      <c r="P111" s="726"/>
      <c r="Q111" s="727"/>
    </row>
    <row r="112" spans="1:18" x14ac:dyDescent="0.25">
      <c r="A112" s="155"/>
      <c r="B112" s="155"/>
      <c r="C112" s="155" t="s">
        <v>923</v>
      </c>
      <c r="D112" s="539" t="s">
        <v>159</v>
      </c>
      <c r="E112" s="155" t="s">
        <v>160</v>
      </c>
      <c r="F112" s="155" t="s">
        <v>924</v>
      </c>
      <c r="G112" s="155" t="s">
        <v>925</v>
      </c>
      <c r="H112" s="155" t="s">
        <v>926</v>
      </c>
      <c r="I112" s="155" t="s">
        <v>17</v>
      </c>
      <c r="J112" s="155" t="s">
        <v>18</v>
      </c>
      <c r="K112" s="155" t="s">
        <v>423</v>
      </c>
      <c r="L112" s="155" t="s">
        <v>927</v>
      </c>
      <c r="M112" s="155" t="s">
        <v>928</v>
      </c>
      <c r="N112" s="155" t="s">
        <v>929</v>
      </c>
      <c r="O112" s="155" t="s">
        <v>930</v>
      </c>
      <c r="P112" s="155" t="s">
        <v>931</v>
      </c>
      <c r="Q112" s="155" t="s">
        <v>932</v>
      </c>
      <c r="R112" s="152"/>
    </row>
    <row r="113" spans="1:18" x14ac:dyDescent="0.25">
      <c r="A113" s="152"/>
      <c r="B113" s="152"/>
      <c r="C113" s="152"/>
      <c r="D113" s="152"/>
      <c r="E113" s="152"/>
      <c r="F113" s="152"/>
      <c r="G113" s="152"/>
      <c r="H113" s="152"/>
      <c r="I113" s="152"/>
      <c r="J113" s="152"/>
      <c r="K113" s="152"/>
      <c r="L113" s="152"/>
      <c r="M113" s="152"/>
      <c r="N113" s="152"/>
      <c r="O113" s="152"/>
      <c r="P113" s="152"/>
      <c r="Q113" s="152"/>
      <c r="R113" s="152"/>
    </row>
    <row r="114" spans="1:18" x14ac:dyDescent="0.25">
      <c r="A114" s="540"/>
      <c r="B114" s="155" t="s">
        <v>968</v>
      </c>
      <c r="C114" s="155"/>
      <c r="D114" s="541">
        <v>133890</v>
      </c>
      <c r="E114" s="155"/>
      <c r="F114" s="540"/>
      <c r="G114" s="540"/>
      <c r="H114" s="540"/>
      <c r="I114" s="540"/>
      <c r="J114" s="540"/>
      <c r="K114" s="540"/>
      <c r="L114" s="540"/>
      <c r="M114" s="540"/>
      <c r="N114" s="540"/>
      <c r="O114" s="540"/>
      <c r="P114" s="540"/>
      <c r="Q114" s="542"/>
    </row>
    <row r="115" spans="1:18" x14ac:dyDescent="0.25">
      <c r="A115" s="543"/>
      <c r="B115" s="159"/>
      <c r="C115" s="159"/>
      <c r="D115" s="544"/>
      <c r="E115" s="159"/>
      <c r="F115" s="540"/>
      <c r="G115" s="540"/>
      <c r="H115" s="540"/>
      <c r="I115" s="540"/>
      <c r="J115" s="540"/>
      <c r="K115" s="540"/>
      <c r="L115" s="540"/>
      <c r="M115" s="540"/>
      <c r="N115" s="540"/>
      <c r="O115" s="540"/>
      <c r="P115" s="540"/>
      <c r="Q115" s="540"/>
      <c r="R115" s="152"/>
    </row>
    <row r="116" spans="1:18" x14ac:dyDescent="0.25">
      <c r="A116" s="543">
        <v>22</v>
      </c>
      <c r="B116" s="159" t="s">
        <v>1017</v>
      </c>
      <c r="C116" s="159" t="s">
        <v>1018</v>
      </c>
      <c r="D116" s="544">
        <v>3000</v>
      </c>
      <c r="E116" s="159" t="s">
        <v>228</v>
      </c>
      <c r="F116" s="540" t="s">
        <v>935</v>
      </c>
      <c r="G116" s="540" t="s">
        <v>935</v>
      </c>
      <c r="H116" s="540" t="s">
        <v>935</v>
      </c>
      <c r="I116" s="540" t="s">
        <v>935</v>
      </c>
      <c r="J116" s="540" t="s">
        <v>935</v>
      </c>
      <c r="K116" s="540" t="s">
        <v>935</v>
      </c>
      <c r="L116" s="540" t="s">
        <v>935</v>
      </c>
      <c r="M116" s="540" t="s">
        <v>935</v>
      </c>
      <c r="N116" s="540" t="s">
        <v>935</v>
      </c>
      <c r="O116" s="540" t="s">
        <v>935</v>
      </c>
      <c r="P116" s="540" t="s">
        <v>935</v>
      </c>
      <c r="Q116" s="540" t="s">
        <v>935</v>
      </c>
      <c r="R116" s="152"/>
    </row>
    <row r="117" spans="1:18" x14ac:dyDescent="0.25">
      <c r="A117" s="543">
        <v>23</v>
      </c>
      <c r="B117" s="159" t="s">
        <v>1019</v>
      </c>
      <c r="C117" s="159" t="s">
        <v>107</v>
      </c>
      <c r="D117" s="544">
        <v>2040</v>
      </c>
      <c r="E117" s="159" t="s">
        <v>228</v>
      </c>
      <c r="F117" s="540" t="s">
        <v>935</v>
      </c>
      <c r="G117" s="540" t="s">
        <v>935</v>
      </c>
      <c r="H117" s="540" t="s">
        <v>935</v>
      </c>
      <c r="I117" s="540" t="s">
        <v>935</v>
      </c>
      <c r="J117" s="540" t="s">
        <v>935</v>
      </c>
      <c r="K117" s="540" t="s">
        <v>935</v>
      </c>
      <c r="L117" s="540" t="s">
        <v>935</v>
      </c>
      <c r="M117" s="540" t="s">
        <v>935</v>
      </c>
      <c r="N117" s="540" t="s">
        <v>935</v>
      </c>
      <c r="O117" s="540" t="s">
        <v>935</v>
      </c>
      <c r="P117" s="540" t="s">
        <v>935</v>
      </c>
      <c r="Q117" s="540" t="s">
        <v>935</v>
      </c>
      <c r="R117" s="152"/>
    </row>
    <row r="118" spans="1:18" x14ac:dyDescent="0.25">
      <c r="A118" s="543">
        <v>24</v>
      </c>
      <c r="B118" s="159" t="s">
        <v>1020</v>
      </c>
      <c r="C118" s="159" t="s">
        <v>1021</v>
      </c>
      <c r="D118" s="544">
        <v>4275</v>
      </c>
      <c r="E118" s="159" t="s">
        <v>228</v>
      </c>
      <c r="F118" s="540" t="s">
        <v>935</v>
      </c>
      <c r="G118" s="540" t="s">
        <v>935</v>
      </c>
      <c r="H118" s="540" t="s">
        <v>935</v>
      </c>
      <c r="I118" s="540" t="s">
        <v>935</v>
      </c>
      <c r="J118" s="540" t="s">
        <v>935</v>
      </c>
      <c r="K118" s="540" t="s">
        <v>935</v>
      </c>
      <c r="L118" s="540" t="s">
        <v>935</v>
      </c>
      <c r="M118" s="540" t="s">
        <v>935</v>
      </c>
      <c r="N118" s="540" t="s">
        <v>935</v>
      </c>
      <c r="O118" s="540" t="s">
        <v>935</v>
      </c>
      <c r="P118" s="540" t="s">
        <v>935</v>
      </c>
      <c r="Q118" s="540" t="s">
        <v>935</v>
      </c>
      <c r="R118" s="152"/>
    </row>
    <row r="119" spans="1:18" x14ac:dyDescent="0.25">
      <c r="A119" s="543">
        <v>25</v>
      </c>
      <c r="B119" s="159" t="s">
        <v>1022</v>
      </c>
      <c r="C119" s="159" t="s">
        <v>1023</v>
      </c>
      <c r="D119" s="544">
        <v>540</v>
      </c>
      <c r="E119" s="159" t="s">
        <v>228</v>
      </c>
      <c r="F119" s="540" t="s">
        <v>935</v>
      </c>
      <c r="G119" s="540" t="s">
        <v>935</v>
      </c>
      <c r="H119" s="540" t="s">
        <v>935</v>
      </c>
      <c r="I119" s="540" t="s">
        <v>935</v>
      </c>
      <c r="J119" s="540" t="s">
        <v>935</v>
      </c>
      <c r="K119" s="540" t="s">
        <v>935</v>
      </c>
      <c r="L119" s="540" t="s">
        <v>935</v>
      </c>
      <c r="M119" s="540" t="s">
        <v>935</v>
      </c>
      <c r="N119" s="540" t="s">
        <v>935</v>
      </c>
      <c r="O119" s="540" t="s">
        <v>935</v>
      </c>
      <c r="P119" s="540" t="s">
        <v>935</v>
      </c>
      <c r="Q119" s="540" t="s">
        <v>935</v>
      </c>
      <c r="R119" s="152"/>
    </row>
    <row r="120" spans="1:18" x14ac:dyDescent="0.25">
      <c r="A120" s="543">
        <v>26</v>
      </c>
      <c r="B120" s="159" t="s">
        <v>1024</v>
      </c>
      <c r="C120" s="159" t="s">
        <v>1023</v>
      </c>
      <c r="D120" s="544">
        <v>540</v>
      </c>
      <c r="E120" s="159" t="s">
        <v>228</v>
      </c>
      <c r="F120" s="540" t="s">
        <v>935</v>
      </c>
      <c r="G120" s="540" t="s">
        <v>935</v>
      </c>
      <c r="H120" s="540" t="s">
        <v>935</v>
      </c>
      <c r="I120" s="540" t="s">
        <v>935</v>
      </c>
      <c r="J120" s="540" t="s">
        <v>935</v>
      </c>
      <c r="K120" s="540" t="s">
        <v>935</v>
      </c>
      <c r="L120" s="540" t="s">
        <v>935</v>
      </c>
      <c r="M120" s="540" t="s">
        <v>935</v>
      </c>
      <c r="N120" s="540" t="s">
        <v>935</v>
      </c>
      <c r="O120" s="540" t="s">
        <v>935</v>
      </c>
      <c r="P120" s="540" t="s">
        <v>935</v>
      </c>
      <c r="Q120" s="540" t="s">
        <v>935</v>
      </c>
      <c r="R120" s="152"/>
    </row>
    <row r="121" spans="1:18" x14ac:dyDescent="0.25">
      <c r="A121" s="543">
        <v>27</v>
      </c>
      <c r="B121" s="159" t="s">
        <v>1025</v>
      </c>
      <c r="C121" s="159" t="s">
        <v>1023</v>
      </c>
      <c r="D121" s="544">
        <v>540</v>
      </c>
      <c r="E121" s="159" t="s">
        <v>228</v>
      </c>
      <c r="F121" s="540" t="s">
        <v>935</v>
      </c>
      <c r="G121" s="540" t="s">
        <v>935</v>
      </c>
      <c r="H121" s="540" t="s">
        <v>935</v>
      </c>
      <c r="I121" s="540" t="s">
        <v>935</v>
      </c>
      <c r="J121" s="540" t="s">
        <v>935</v>
      </c>
      <c r="K121" s="540" t="s">
        <v>935</v>
      </c>
      <c r="L121" s="540" t="s">
        <v>935</v>
      </c>
      <c r="M121" s="540" t="s">
        <v>935</v>
      </c>
      <c r="N121" s="540" t="s">
        <v>935</v>
      </c>
      <c r="O121" s="540" t="s">
        <v>935</v>
      </c>
      <c r="P121" s="540" t="s">
        <v>935</v>
      </c>
      <c r="Q121" s="540" t="s">
        <v>935</v>
      </c>
      <c r="R121" s="152"/>
    </row>
    <row r="122" spans="1:18" x14ac:dyDescent="0.25">
      <c r="A122" s="543">
        <v>28</v>
      </c>
      <c r="B122" s="159" t="s">
        <v>1026</v>
      </c>
      <c r="C122" s="159" t="s">
        <v>1027</v>
      </c>
      <c r="D122" s="544">
        <v>6500</v>
      </c>
      <c r="E122" s="159" t="s">
        <v>228</v>
      </c>
      <c r="F122" s="540" t="s">
        <v>935</v>
      </c>
      <c r="G122" s="540" t="s">
        <v>935</v>
      </c>
      <c r="H122" s="540" t="s">
        <v>935</v>
      </c>
      <c r="I122" s="540" t="s">
        <v>935</v>
      </c>
      <c r="J122" s="540" t="s">
        <v>935</v>
      </c>
      <c r="K122" s="540" t="s">
        <v>935</v>
      </c>
      <c r="L122" s="540" t="s">
        <v>935</v>
      </c>
      <c r="M122" s="540" t="s">
        <v>935</v>
      </c>
      <c r="N122" s="540" t="s">
        <v>935</v>
      </c>
      <c r="O122" s="540" t="s">
        <v>935</v>
      </c>
      <c r="P122" s="540" t="s">
        <v>935</v>
      </c>
      <c r="Q122" s="540" t="s">
        <v>935</v>
      </c>
      <c r="R122" s="152"/>
    </row>
    <row r="123" spans="1:18" x14ac:dyDescent="0.25">
      <c r="A123" s="543">
        <v>29</v>
      </c>
      <c r="B123" s="159" t="s">
        <v>1028</v>
      </c>
      <c r="C123" s="159" t="s">
        <v>1029</v>
      </c>
      <c r="D123" s="544">
        <v>5200</v>
      </c>
      <c r="E123" s="159" t="s">
        <v>228</v>
      </c>
      <c r="F123" s="540" t="s">
        <v>935</v>
      </c>
      <c r="G123" s="540" t="s">
        <v>935</v>
      </c>
      <c r="H123" s="540" t="s">
        <v>935</v>
      </c>
      <c r="I123" s="540" t="s">
        <v>935</v>
      </c>
      <c r="J123" s="540" t="s">
        <v>935</v>
      </c>
      <c r="K123" s="540" t="s">
        <v>935</v>
      </c>
      <c r="L123" s="540" t="s">
        <v>935</v>
      </c>
      <c r="M123" s="540" t="s">
        <v>935</v>
      </c>
      <c r="N123" s="540" t="s">
        <v>935</v>
      </c>
      <c r="O123" s="540" t="s">
        <v>935</v>
      </c>
      <c r="P123" s="540" t="s">
        <v>935</v>
      </c>
      <c r="Q123" s="540" t="s">
        <v>935</v>
      </c>
      <c r="R123" s="152"/>
    </row>
    <row r="124" spans="1:18" x14ac:dyDescent="0.25">
      <c r="A124" s="543">
        <v>30</v>
      </c>
      <c r="B124" s="159" t="s">
        <v>1030</v>
      </c>
      <c r="C124" s="159" t="s">
        <v>1031</v>
      </c>
      <c r="D124" s="544">
        <v>6500</v>
      </c>
      <c r="E124" s="159" t="s">
        <v>228</v>
      </c>
      <c r="F124" s="540" t="s">
        <v>935</v>
      </c>
      <c r="G124" s="540" t="s">
        <v>935</v>
      </c>
      <c r="H124" s="540" t="s">
        <v>935</v>
      </c>
      <c r="I124" s="540" t="s">
        <v>935</v>
      </c>
      <c r="J124" s="540" t="s">
        <v>935</v>
      </c>
      <c r="K124" s="540" t="s">
        <v>935</v>
      </c>
      <c r="L124" s="540" t="s">
        <v>935</v>
      </c>
      <c r="M124" s="540" t="s">
        <v>935</v>
      </c>
      <c r="N124" s="540" t="s">
        <v>935</v>
      </c>
      <c r="O124" s="540" t="s">
        <v>935</v>
      </c>
      <c r="P124" s="540" t="s">
        <v>935</v>
      </c>
      <c r="Q124" s="540" t="s">
        <v>935</v>
      </c>
      <c r="R124" s="152"/>
    </row>
    <row r="125" spans="1:18" x14ac:dyDescent="0.25">
      <c r="A125" s="543">
        <v>31</v>
      </c>
      <c r="B125" s="159" t="s">
        <v>1032</v>
      </c>
      <c r="C125" s="565" t="s">
        <v>1033</v>
      </c>
      <c r="D125" s="547">
        <v>2400</v>
      </c>
      <c r="E125" s="159" t="s">
        <v>228</v>
      </c>
      <c r="F125" s="540" t="s">
        <v>935</v>
      </c>
      <c r="G125" s="540" t="s">
        <v>935</v>
      </c>
      <c r="H125" s="540" t="s">
        <v>935</v>
      </c>
      <c r="I125" s="540" t="s">
        <v>935</v>
      </c>
      <c r="J125" s="540" t="s">
        <v>935</v>
      </c>
      <c r="K125" s="540" t="s">
        <v>935</v>
      </c>
      <c r="L125" s="540" t="s">
        <v>935</v>
      </c>
      <c r="M125" s="540" t="s">
        <v>935</v>
      </c>
      <c r="N125" s="540" t="s">
        <v>935</v>
      </c>
      <c r="O125" s="540" t="s">
        <v>935</v>
      </c>
      <c r="P125" s="540" t="s">
        <v>935</v>
      </c>
      <c r="Q125" s="540" t="s">
        <v>935</v>
      </c>
      <c r="R125" s="152"/>
    </row>
    <row r="126" spans="1:18" x14ac:dyDescent="0.25">
      <c r="A126" s="543">
        <v>32</v>
      </c>
      <c r="B126" s="159" t="s">
        <v>1034</v>
      </c>
      <c r="C126" s="159" t="s">
        <v>1035</v>
      </c>
      <c r="D126" s="547">
        <v>720</v>
      </c>
      <c r="E126" s="159" t="s">
        <v>228</v>
      </c>
      <c r="F126" s="540" t="s">
        <v>935</v>
      </c>
      <c r="G126" s="540" t="s">
        <v>935</v>
      </c>
      <c r="H126" s="540" t="s">
        <v>935</v>
      </c>
      <c r="I126" s="540" t="s">
        <v>935</v>
      </c>
      <c r="J126" s="540" t="s">
        <v>935</v>
      </c>
      <c r="K126" s="540" t="s">
        <v>935</v>
      </c>
      <c r="L126" s="540" t="s">
        <v>935</v>
      </c>
      <c r="M126" s="540" t="s">
        <v>935</v>
      </c>
      <c r="N126" s="540" t="s">
        <v>935</v>
      </c>
      <c r="O126" s="540" t="s">
        <v>935</v>
      </c>
      <c r="P126" s="540" t="s">
        <v>935</v>
      </c>
      <c r="Q126" s="540" t="s">
        <v>935</v>
      </c>
      <c r="R126" s="152"/>
    </row>
    <row r="127" spans="1:18" x14ac:dyDescent="0.25">
      <c r="A127" s="543">
        <v>33</v>
      </c>
      <c r="B127" s="159" t="s">
        <v>1036</v>
      </c>
      <c r="C127" s="159" t="s">
        <v>1037</v>
      </c>
      <c r="D127" s="564">
        <v>6840</v>
      </c>
      <c r="E127" s="548" t="s">
        <v>228</v>
      </c>
      <c r="F127" s="540" t="s">
        <v>935</v>
      </c>
      <c r="G127" s="540" t="s">
        <v>935</v>
      </c>
      <c r="H127" s="540" t="s">
        <v>935</v>
      </c>
      <c r="I127" s="540" t="s">
        <v>935</v>
      </c>
      <c r="J127" s="540" t="s">
        <v>935</v>
      </c>
      <c r="K127" s="540" t="s">
        <v>935</v>
      </c>
      <c r="L127" s="540" t="s">
        <v>935</v>
      </c>
      <c r="M127" s="540" t="s">
        <v>935</v>
      </c>
      <c r="N127" s="540" t="s">
        <v>935</v>
      </c>
      <c r="O127" s="540" t="s">
        <v>935</v>
      </c>
      <c r="P127" s="540" t="s">
        <v>935</v>
      </c>
      <c r="Q127" s="540" t="s">
        <v>935</v>
      </c>
      <c r="R127" s="152"/>
    </row>
    <row r="128" spans="1:18" x14ac:dyDescent="0.25">
      <c r="A128" s="543">
        <v>34</v>
      </c>
      <c r="B128" s="159" t="s">
        <v>1038</v>
      </c>
      <c r="C128" s="159" t="s">
        <v>1039</v>
      </c>
      <c r="D128" s="547">
        <v>875</v>
      </c>
      <c r="E128" s="548" t="s">
        <v>228</v>
      </c>
      <c r="F128" s="540" t="s">
        <v>935</v>
      </c>
      <c r="G128" s="540" t="s">
        <v>935</v>
      </c>
      <c r="H128" s="540" t="s">
        <v>935</v>
      </c>
      <c r="I128" s="540" t="s">
        <v>935</v>
      </c>
      <c r="J128" s="540" t="s">
        <v>935</v>
      </c>
      <c r="K128" s="540" t="s">
        <v>935</v>
      </c>
      <c r="L128" s="540" t="s">
        <v>935</v>
      </c>
      <c r="M128" s="540" t="s">
        <v>935</v>
      </c>
      <c r="N128" s="540" t="s">
        <v>935</v>
      </c>
      <c r="O128" s="540" t="s">
        <v>935</v>
      </c>
      <c r="P128" s="540" t="s">
        <v>935</v>
      </c>
      <c r="Q128" s="540" t="s">
        <v>935</v>
      </c>
      <c r="R128" s="152"/>
    </row>
    <row r="129" spans="1:18" x14ac:dyDescent="0.25">
      <c r="A129" s="543">
        <v>35</v>
      </c>
      <c r="B129" s="159" t="s">
        <v>1040</v>
      </c>
      <c r="C129" s="159" t="s">
        <v>1014</v>
      </c>
      <c r="D129" s="547">
        <v>900</v>
      </c>
      <c r="E129" s="548" t="s">
        <v>228</v>
      </c>
      <c r="F129" s="540" t="s">
        <v>935</v>
      </c>
      <c r="G129" s="540" t="s">
        <v>935</v>
      </c>
      <c r="H129" s="540" t="s">
        <v>935</v>
      </c>
      <c r="I129" s="540" t="s">
        <v>935</v>
      </c>
      <c r="J129" s="540" t="s">
        <v>935</v>
      </c>
      <c r="K129" s="540" t="s">
        <v>935</v>
      </c>
      <c r="L129" s="540" t="s">
        <v>935</v>
      </c>
      <c r="M129" s="540" t="s">
        <v>935</v>
      </c>
      <c r="N129" s="540" t="s">
        <v>935</v>
      </c>
      <c r="O129" s="540" t="s">
        <v>935</v>
      </c>
      <c r="P129" s="540" t="s">
        <v>935</v>
      </c>
      <c r="Q129" s="540" t="s">
        <v>935</v>
      </c>
      <c r="R129" s="152"/>
    </row>
    <row r="130" spans="1:18" x14ac:dyDescent="0.25">
      <c r="A130" s="543">
        <v>36</v>
      </c>
      <c r="B130" s="159" t="s">
        <v>1041</v>
      </c>
      <c r="C130" s="159" t="s">
        <v>1042</v>
      </c>
      <c r="D130" s="547">
        <v>625</v>
      </c>
      <c r="E130" s="134" t="s">
        <v>228</v>
      </c>
      <c r="F130" s="540" t="s">
        <v>935</v>
      </c>
      <c r="G130" s="540" t="s">
        <v>935</v>
      </c>
      <c r="H130" s="540" t="s">
        <v>935</v>
      </c>
      <c r="I130" s="540" t="s">
        <v>935</v>
      </c>
      <c r="J130" s="540" t="s">
        <v>935</v>
      </c>
      <c r="K130" s="540" t="s">
        <v>935</v>
      </c>
      <c r="L130" s="540" t="s">
        <v>935</v>
      </c>
      <c r="M130" s="540" t="s">
        <v>935</v>
      </c>
      <c r="N130" s="540" t="s">
        <v>935</v>
      </c>
      <c r="O130" s="540" t="s">
        <v>935</v>
      </c>
      <c r="P130" s="540" t="s">
        <v>935</v>
      </c>
      <c r="Q130" s="540" t="s">
        <v>935</v>
      </c>
      <c r="R130" s="152"/>
    </row>
    <row r="131" spans="1:18" x14ac:dyDescent="0.25">
      <c r="A131" s="543">
        <v>37</v>
      </c>
      <c r="B131" s="159" t="s">
        <v>1043</v>
      </c>
      <c r="C131" s="159" t="s">
        <v>1044</v>
      </c>
      <c r="D131" s="547">
        <v>500</v>
      </c>
      <c r="E131" s="129" t="s">
        <v>228</v>
      </c>
      <c r="F131" s="540" t="s">
        <v>935</v>
      </c>
      <c r="G131" s="540" t="s">
        <v>935</v>
      </c>
      <c r="H131" s="540" t="s">
        <v>935</v>
      </c>
      <c r="I131" s="540" t="s">
        <v>935</v>
      </c>
      <c r="J131" s="540" t="s">
        <v>935</v>
      </c>
      <c r="K131" s="540" t="s">
        <v>935</v>
      </c>
      <c r="L131" s="540" t="s">
        <v>935</v>
      </c>
      <c r="M131" s="540" t="s">
        <v>935</v>
      </c>
      <c r="N131" s="540" t="s">
        <v>935</v>
      </c>
      <c r="O131" s="540" t="s">
        <v>935</v>
      </c>
      <c r="P131" s="540" t="s">
        <v>935</v>
      </c>
      <c r="Q131" s="540" t="s">
        <v>935</v>
      </c>
      <c r="R131" s="152"/>
    </row>
    <row r="132" spans="1:18" x14ac:dyDescent="0.25">
      <c r="A132" s="543">
        <v>38</v>
      </c>
      <c r="B132" s="159" t="s">
        <v>1045</v>
      </c>
      <c r="C132" s="159" t="s">
        <v>992</v>
      </c>
      <c r="D132" s="547">
        <v>720</v>
      </c>
      <c r="E132" s="129" t="s">
        <v>228</v>
      </c>
      <c r="F132" s="540" t="s">
        <v>935</v>
      </c>
      <c r="G132" s="540" t="s">
        <v>935</v>
      </c>
      <c r="H132" s="540" t="s">
        <v>935</v>
      </c>
      <c r="I132" s="540" t="s">
        <v>935</v>
      </c>
      <c r="J132" s="540" t="s">
        <v>935</v>
      </c>
      <c r="K132" s="540" t="s">
        <v>935</v>
      </c>
      <c r="L132" s="540" t="s">
        <v>935</v>
      </c>
      <c r="M132" s="540" t="s">
        <v>935</v>
      </c>
      <c r="N132" s="540" t="s">
        <v>935</v>
      </c>
      <c r="O132" s="540" t="s">
        <v>935</v>
      </c>
      <c r="P132" s="540" t="s">
        <v>935</v>
      </c>
      <c r="Q132" s="540" t="s">
        <v>935</v>
      </c>
      <c r="R132" s="152"/>
    </row>
    <row r="133" spans="1:18" x14ac:dyDescent="0.25">
      <c r="A133" s="543">
        <v>39</v>
      </c>
      <c r="B133" s="159" t="s">
        <v>1046</v>
      </c>
      <c r="C133" s="159" t="s">
        <v>107</v>
      </c>
      <c r="D133" s="547">
        <v>1080</v>
      </c>
      <c r="E133" s="129" t="s">
        <v>228</v>
      </c>
      <c r="F133" s="540" t="s">
        <v>935</v>
      </c>
      <c r="G133" s="540" t="s">
        <v>935</v>
      </c>
      <c r="H133" s="540" t="s">
        <v>935</v>
      </c>
      <c r="I133" s="540" t="s">
        <v>935</v>
      </c>
      <c r="J133" s="540" t="s">
        <v>935</v>
      </c>
      <c r="K133" s="540" t="s">
        <v>935</v>
      </c>
      <c r="L133" s="540" t="s">
        <v>935</v>
      </c>
      <c r="M133" s="540" t="s">
        <v>935</v>
      </c>
      <c r="N133" s="540" t="s">
        <v>935</v>
      </c>
      <c r="O133" s="540" t="s">
        <v>935</v>
      </c>
      <c r="P133" s="540" t="s">
        <v>935</v>
      </c>
      <c r="Q133" s="540" t="s">
        <v>935</v>
      </c>
      <c r="R133" s="152"/>
    </row>
    <row r="134" spans="1:18" x14ac:dyDescent="0.25">
      <c r="A134" s="543">
        <v>40</v>
      </c>
      <c r="B134" s="159" t="s">
        <v>1047</v>
      </c>
      <c r="C134" s="159" t="s">
        <v>77</v>
      </c>
      <c r="D134" s="547">
        <v>90</v>
      </c>
      <c r="E134" s="129" t="s">
        <v>228</v>
      </c>
      <c r="F134" s="540" t="s">
        <v>935</v>
      </c>
      <c r="G134" s="540" t="s">
        <v>935</v>
      </c>
      <c r="H134" s="540" t="s">
        <v>935</v>
      </c>
      <c r="I134" s="540" t="s">
        <v>935</v>
      </c>
      <c r="J134" s="540" t="s">
        <v>935</v>
      </c>
      <c r="K134" s="540" t="s">
        <v>935</v>
      </c>
      <c r="L134" s="540" t="s">
        <v>935</v>
      </c>
      <c r="M134" s="540" t="s">
        <v>935</v>
      </c>
      <c r="N134" s="540" t="s">
        <v>935</v>
      </c>
      <c r="O134" s="540" t="s">
        <v>935</v>
      </c>
      <c r="P134" s="540" t="s">
        <v>935</v>
      </c>
      <c r="Q134" s="540" t="s">
        <v>935</v>
      </c>
      <c r="R134" s="152"/>
    </row>
    <row r="135" spans="1:18" x14ac:dyDescent="0.25">
      <c r="A135" s="543"/>
      <c r="B135" s="159"/>
      <c r="C135" s="159"/>
      <c r="D135" s="547">
        <f>SUM(D114:D134)</f>
        <v>177775</v>
      </c>
      <c r="E135" s="129"/>
      <c r="F135" s="159"/>
      <c r="G135" s="159"/>
      <c r="H135" s="159"/>
      <c r="I135" s="159"/>
      <c r="J135" s="159"/>
      <c r="K135" s="159"/>
      <c r="L135" s="159"/>
      <c r="M135" s="159"/>
      <c r="N135" s="159"/>
      <c r="O135" s="159"/>
      <c r="P135" s="159"/>
      <c r="Q135" s="129"/>
    </row>
    <row r="138" spans="1:18" ht="15.75" x14ac:dyDescent="0.25">
      <c r="A138" s="724" t="s">
        <v>985</v>
      </c>
      <c r="B138" s="724"/>
      <c r="C138" s="724"/>
      <c r="D138" s="724"/>
      <c r="E138" s="724"/>
      <c r="F138" s="724"/>
      <c r="G138" s="724"/>
      <c r="H138" s="724"/>
      <c r="I138" s="724"/>
      <c r="J138" s="724"/>
      <c r="K138" s="724"/>
      <c r="L138" s="724"/>
      <c r="M138" s="724"/>
      <c r="N138" s="724"/>
      <c r="O138" s="724"/>
      <c r="P138" s="724"/>
      <c r="Q138" s="724"/>
    </row>
    <row r="139" spans="1:18" ht="15.75" x14ac:dyDescent="0.25">
      <c r="A139" s="724" t="s">
        <v>919</v>
      </c>
      <c r="B139" s="724"/>
      <c r="C139" s="724"/>
      <c r="D139" s="724"/>
      <c r="E139" s="724"/>
      <c r="F139" s="724"/>
      <c r="G139" s="724"/>
      <c r="H139" s="724"/>
      <c r="I139" s="724"/>
      <c r="J139" s="724"/>
      <c r="K139" s="724"/>
      <c r="L139" s="724"/>
      <c r="M139" s="724"/>
      <c r="N139" s="724"/>
      <c r="O139" s="724"/>
      <c r="P139" s="724"/>
      <c r="Q139" s="724"/>
    </row>
    <row r="141" spans="1:18" x14ac:dyDescent="0.25">
      <c r="A141" t="s">
        <v>920</v>
      </c>
    </row>
    <row r="142" spans="1:18" x14ac:dyDescent="0.25">
      <c r="A142" t="s">
        <v>3</v>
      </c>
    </row>
    <row r="143" spans="1:18" x14ac:dyDescent="0.25">
      <c r="A143" s="156" t="s">
        <v>921</v>
      </c>
      <c r="B143" s="156"/>
      <c r="C143" s="156"/>
      <c r="D143" s="156"/>
      <c r="E143" s="156"/>
      <c r="F143" s="156"/>
      <c r="G143" s="156"/>
      <c r="H143" s="156"/>
      <c r="I143" s="156"/>
      <c r="J143" s="156"/>
      <c r="K143" s="156"/>
      <c r="L143" s="156"/>
      <c r="M143" s="156"/>
      <c r="N143" s="156"/>
      <c r="O143" s="156"/>
      <c r="P143" s="156"/>
      <c r="Q143" s="156"/>
    </row>
    <row r="144" spans="1:18" x14ac:dyDescent="0.25">
      <c r="A144" s="537" t="s">
        <v>922</v>
      </c>
      <c r="B144" s="149" t="s">
        <v>6</v>
      </c>
      <c r="C144" s="149" t="s">
        <v>156</v>
      </c>
      <c r="D144" s="538" t="s">
        <v>421</v>
      </c>
      <c r="E144" s="149" t="s">
        <v>158</v>
      </c>
      <c r="F144" s="725" t="s">
        <v>10</v>
      </c>
      <c r="G144" s="726"/>
      <c r="H144" s="726"/>
      <c r="I144" s="726"/>
      <c r="J144" s="726"/>
      <c r="K144" s="726"/>
      <c r="L144" s="726"/>
      <c r="M144" s="726"/>
      <c r="N144" s="726"/>
      <c r="O144" s="726"/>
      <c r="P144" s="726"/>
      <c r="Q144" s="727"/>
    </row>
    <row r="145" spans="1:18" x14ac:dyDescent="0.25">
      <c r="A145" s="155"/>
      <c r="B145" s="155"/>
      <c r="C145" s="155" t="s">
        <v>923</v>
      </c>
      <c r="D145" s="539" t="s">
        <v>159</v>
      </c>
      <c r="E145" s="155" t="s">
        <v>160</v>
      </c>
      <c r="F145" s="155" t="s">
        <v>924</v>
      </c>
      <c r="G145" s="155" t="s">
        <v>925</v>
      </c>
      <c r="H145" s="155" t="s">
        <v>926</v>
      </c>
      <c r="I145" s="155" t="s">
        <v>17</v>
      </c>
      <c r="J145" s="155" t="s">
        <v>18</v>
      </c>
      <c r="K145" s="155" t="s">
        <v>423</v>
      </c>
      <c r="L145" s="155" t="s">
        <v>927</v>
      </c>
      <c r="M145" s="155" t="s">
        <v>928</v>
      </c>
      <c r="N145" s="155" t="s">
        <v>929</v>
      </c>
      <c r="O145" s="155" t="s">
        <v>930</v>
      </c>
      <c r="P145" s="155" t="s">
        <v>931</v>
      </c>
      <c r="Q145" s="155" t="s">
        <v>932</v>
      </c>
      <c r="R145" s="152"/>
    </row>
    <row r="146" spans="1:18" x14ac:dyDescent="0.25">
      <c r="A146" s="152"/>
      <c r="B146" s="152"/>
      <c r="C146" s="152"/>
      <c r="D146" s="152"/>
      <c r="E146" s="152"/>
      <c r="F146" s="152"/>
      <c r="G146" s="152"/>
      <c r="H146" s="152"/>
      <c r="I146" s="152"/>
      <c r="J146" s="152"/>
      <c r="K146" s="152"/>
      <c r="L146" s="152"/>
      <c r="M146" s="152"/>
      <c r="N146" s="152"/>
      <c r="O146" s="152"/>
      <c r="P146" s="152"/>
      <c r="Q146" s="152"/>
      <c r="R146" s="152"/>
    </row>
    <row r="147" spans="1:18" x14ac:dyDescent="0.25">
      <c r="A147" s="540"/>
      <c r="B147" s="155" t="s">
        <v>1048</v>
      </c>
      <c r="C147" s="155"/>
      <c r="D147" s="541">
        <v>177775</v>
      </c>
      <c r="E147" s="155"/>
      <c r="F147" s="540"/>
      <c r="G147" s="540"/>
      <c r="H147" s="540"/>
      <c r="I147" s="540"/>
      <c r="J147" s="540"/>
      <c r="K147" s="540"/>
      <c r="L147" s="540"/>
      <c r="M147" s="540"/>
      <c r="N147" s="540"/>
      <c r="O147" s="540"/>
      <c r="P147" s="540"/>
      <c r="Q147" s="540"/>
      <c r="R147" s="152"/>
    </row>
    <row r="148" spans="1:18" x14ac:dyDescent="0.25">
      <c r="A148" s="543"/>
      <c r="B148" s="159"/>
      <c r="C148" s="159"/>
      <c r="D148" s="544"/>
      <c r="E148" s="159"/>
      <c r="F148" s="540"/>
      <c r="G148" s="540"/>
      <c r="H148" s="540"/>
      <c r="I148" s="540"/>
      <c r="J148" s="540"/>
      <c r="K148" s="540"/>
      <c r="L148" s="540"/>
      <c r="M148" s="540"/>
      <c r="N148" s="540"/>
      <c r="O148" s="540"/>
      <c r="P148" s="540"/>
      <c r="Q148" s="540"/>
      <c r="R148" s="152"/>
    </row>
    <row r="149" spans="1:18" x14ac:dyDescent="0.25">
      <c r="A149" s="543">
        <v>41</v>
      </c>
      <c r="B149" s="159" t="s">
        <v>1049</v>
      </c>
      <c r="C149" s="159" t="s">
        <v>987</v>
      </c>
      <c r="D149" s="544">
        <v>432</v>
      </c>
      <c r="E149" s="159" t="s">
        <v>228</v>
      </c>
      <c r="F149" s="540" t="s">
        <v>935</v>
      </c>
      <c r="G149" s="540" t="s">
        <v>935</v>
      </c>
      <c r="H149" s="540" t="s">
        <v>935</v>
      </c>
      <c r="I149" s="540" t="s">
        <v>935</v>
      </c>
      <c r="J149" s="540" t="s">
        <v>935</v>
      </c>
      <c r="K149" s="540" t="s">
        <v>935</v>
      </c>
      <c r="L149" s="540" t="s">
        <v>935</v>
      </c>
      <c r="M149" s="540" t="s">
        <v>935</v>
      </c>
      <c r="N149" s="540" t="s">
        <v>935</v>
      </c>
      <c r="O149" s="540" t="s">
        <v>935</v>
      </c>
      <c r="P149" s="540" t="s">
        <v>935</v>
      </c>
      <c r="Q149" s="540" t="s">
        <v>935</v>
      </c>
      <c r="R149" s="152"/>
    </row>
    <row r="150" spans="1:18" x14ac:dyDescent="0.25">
      <c r="A150" s="543">
        <v>42</v>
      </c>
      <c r="B150" s="159" t="s">
        <v>1050</v>
      </c>
      <c r="C150" s="159" t="s">
        <v>1001</v>
      </c>
      <c r="D150" s="547">
        <v>500</v>
      </c>
      <c r="E150" s="548" t="s">
        <v>228</v>
      </c>
      <c r="F150" s="540" t="s">
        <v>935</v>
      </c>
      <c r="G150" s="540" t="s">
        <v>935</v>
      </c>
      <c r="H150" s="540" t="s">
        <v>935</v>
      </c>
      <c r="I150" s="540" t="s">
        <v>935</v>
      </c>
      <c r="J150" s="540" t="s">
        <v>935</v>
      </c>
      <c r="K150" s="540" t="s">
        <v>935</v>
      </c>
      <c r="L150" s="540" t="s">
        <v>935</v>
      </c>
      <c r="M150" s="540" t="s">
        <v>935</v>
      </c>
      <c r="N150" s="540" t="s">
        <v>935</v>
      </c>
      <c r="O150" s="540" t="s">
        <v>935</v>
      </c>
      <c r="P150" s="540" t="s">
        <v>935</v>
      </c>
      <c r="Q150" s="540" t="s">
        <v>935</v>
      </c>
      <c r="R150" s="152"/>
    </row>
    <row r="151" spans="1:18" x14ac:dyDescent="0.25">
      <c r="A151" s="543">
        <v>43</v>
      </c>
      <c r="B151" s="159" t="s">
        <v>1051</v>
      </c>
      <c r="C151" s="159" t="s">
        <v>121</v>
      </c>
      <c r="D151" s="544">
        <v>320</v>
      </c>
      <c r="E151" s="159" t="s">
        <v>228</v>
      </c>
      <c r="F151" s="540" t="s">
        <v>935</v>
      </c>
      <c r="G151" s="540" t="s">
        <v>935</v>
      </c>
      <c r="H151" s="540" t="s">
        <v>935</v>
      </c>
      <c r="I151" s="540" t="s">
        <v>935</v>
      </c>
      <c r="J151" s="540" t="s">
        <v>935</v>
      </c>
      <c r="K151" s="540" t="s">
        <v>935</v>
      </c>
      <c r="L151" s="540" t="s">
        <v>935</v>
      </c>
      <c r="M151" s="540" t="s">
        <v>935</v>
      </c>
      <c r="N151" s="540" t="s">
        <v>935</v>
      </c>
      <c r="O151" s="540" t="s">
        <v>935</v>
      </c>
      <c r="P151" s="540" t="s">
        <v>935</v>
      </c>
      <c r="Q151" s="540" t="s">
        <v>935</v>
      </c>
      <c r="R151" s="152"/>
    </row>
    <row r="152" spans="1:18" x14ac:dyDescent="0.25">
      <c r="A152" s="543">
        <v>44</v>
      </c>
      <c r="B152" s="159" t="s">
        <v>1052</v>
      </c>
      <c r="C152" s="159" t="s">
        <v>1053</v>
      </c>
      <c r="D152" s="564">
        <v>7400</v>
      </c>
      <c r="E152" s="548" t="s">
        <v>228</v>
      </c>
      <c r="F152" s="540" t="s">
        <v>935</v>
      </c>
      <c r="G152" s="540" t="s">
        <v>935</v>
      </c>
      <c r="H152" s="540" t="s">
        <v>935</v>
      </c>
      <c r="I152" s="540" t="s">
        <v>935</v>
      </c>
      <c r="J152" s="540" t="s">
        <v>935</v>
      </c>
      <c r="K152" s="540" t="s">
        <v>935</v>
      </c>
      <c r="L152" s="540" t="s">
        <v>935</v>
      </c>
      <c r="M152" s="540" t="s">
        <v>935</v>
      </c>
      <c r="N152" s="540" t="s">
        <v>935</v>
      </c>
      <c r="O152" s="540" t="s">
        <v>935</v>
      </c>
      <c r="P152" s="540" t="s">
        <v>935</v>
      </c>
      <c r="Q152" s="540" t="s">
        <v>935</v>
      </c>
      <c r="R152" s="152"/>
    </row>
    <row r="153" spans="1:18" x14ac:dyDescent="0.25">
      <c r="A153" s="543">
        <v>45</v>
      </c>
      <c r="B153" s="159" t="s">
        <v>1054</v>
      </c>
      <c r="C153" s="159" t="s">
        <v>1053</v>
      </c>
      <c r="D153" s="547">
        <v>7400</v>
      </c>
      <c r="E153" s="548" t="s">
        <v>228</v>
      </c>
      <c r="F153" s="540" t="s">
        <v>935</v>
      </c>
      <c r="G153" s="540" t="s">
        <v>935</v>
      </c>
      <c r="H153" s="540" t="s">
        <v>935</v>
      </c>
      <c r="I153" s="540" t="s">
        <v>935</v>
      </c>
      <c r="J153" s="540" t="s">
        <v>935</v>
      </c>
      <c r="K153" s="540" t="s">
        <v>935</v>
      </c>
      <c r="L153" s="540" t="s">
        <v>935</v>
      </c>
      <c r="M153" s="540" t="s">
        <v>935</v>
      </c>
      <c r="N153" s="540" t="s">
        <v>935</v>
      </c>
      <c r="O153" s="540" t="s">
        <v>935</v>
      </c>
      <c r="P153" s="540" t="s">
        <v>935</v>
      </c>
      <c r="Q153" s="540" t="s">
        <v>935</v>
      </c>
      <c r="R153" s="152"/>
    </row>
    <row r="154" spans="1:18" x14ac:dyDescent="0.25">
      <c r="A154" s="543">
        <v>46</v>
      </c>
      <c r="B154" s="159" t="s">
        <v>979</v>
      </c>
      <c r="C154" s="159" t="s">
        <v>1055</v>
      </c>
      <c r="D154" s="544">
        <v>13860</v>
      </c>
      <c r="E154" s="159" t="s">
        <v>228</v>
      </c>
      <c r="F154" s="540" t="s">
        <v>935</v>
      </c>
      <c r="G154" s="540" t="s">
        <v>935</v>
      </c>
      <c r="H154" s="540" t="s">
        <v>935</v>
      </c>
      <c r="I154" s="540" t="s">
        <v>935</v>
      </c>
      <c r="J154" s="540" t="s">
        <v>935</v>
      </c>
      <c r="K154" s="540" t="s">
        <v>935</v>
      </c>
      <c r="L154" s="540" t="s">
        <v>935</v>
      </c>
      <c r="M154" s="540" t="s">
        <v>935</v>
      </c>
      <c r="N154" s="540" t="s">
        <v>935</v>
      </c>
      <c r="O154" s="540" t="s">
        <v>935</v>
      </c>
      <c r="P154" s="540" t="s">
        <v>935</v>
      </c>
      <c r="Q154" s="540" t="s">
        <v>935</v>
      </c>
      <c r="R154" s="152"/>
    </row>
    <row r="155" spans="1:18" x14ac:dyDescent="0.25">
      <c r="A155" s="543">
        <v>47</v>
      </c>
      <c r="B155" s="159" t="s">
        <v>980</v>
      </c>
      <c r="C155" s="159" t="s">
        <v>516</v>
      </c>
      <c r="D155" s="544">
        <v>4950</v>
      </c>
      <c r="E155" s="159" t="s">
        <v>228</v>
      </c>
      <c r="F155" s="540" t="s">
        <v>935</v>
      </c>
      <c r="G155" s="540" t="s">
        <v>935</v>
      </c>
      <c r="H155" s="540" t="s">
        <v>935</v>
      </c>
      <c r="I155" s="540" t="s">
        <v>935</v>
      </c>
      <c r="J155" s="540" t="s">
        <v>935</v>
      </c>
      <c r="K155" s="540" t="s">
        <v>935</v>
      </c>
      <c r="L155" s="540" t="s">
        <v>935</v>
      </c>
      <c r="M155" s="540" t="s">
        <v>935</v>
      </c>
      <c r="N155" s="540" t="s">
        <v>935</v>
      </c>
      <c r="O155" s="540" t="s">
        <v>935</v>
      </c>
      <c r="P155" s="540" t="s">
        <v>935</v>
      </c>
      <c r="Q155" s="540" t="s">
        <v>935</v>
      </c>
      <c r="R155" s="152"/>
    </row>
    <row r="156" spans="1:18" x14ac:dyDescent="0.25">
      <c r="A156" s="543">
        <v>48</v>
      </c>
      <c r="B156" s="159" t="s">
        <v>1056</v>
      </c>
      <c r="C156" s="159" t="s">
        <v>1057</v>
      </c>
      <c r="D156" s="544">
        <v>3720</v>
      </c>
      <c r="E156" s="159" t="s">
        <v>228</v>
      </c>
      <c r="F156" s="540" t="s">
        <v>935</v>
      </c>
      <c r="G156" s="540" t="s">
        <v>935</v>
      </c>
      <c r="H156" s="540" t="s">
        <v>935</v>
      </c>
      <c r="I156" s="540" t="s">
        <v>935</v>
      </c>
      <c r="J156" s="540" t="s">
        <v>935</v>
      </c>
      <c r="K156" s="540" t="s">
        <v>935</v>
      </c>
      <c r="L156" s="540" t="s">
        <v>935</v>
      </c>
      <c r="M156" s="540" t="s">
        <v>935</v>
      </c>
      <c r="N156" s="540" t="s">
        <v>935</v>
      </c>
      <c r="O156" s="540" t="s">
        <v>935</v>
      </c>
      <c r="P156" s="540" t="s">
        <v>935</v>
      </c>
      <c r="Q156" s="540" t="s">
        <v>935</v>
      </c>
      <c r="R156" s="152"/>
    </row>
    <row r="157" spans="1:18" x14ac:dyDescent="0.25">
      <c r="A157" s="543">
        <v>49</v>
      </c>
      <c r="B157" s="159" t="s">
        <v>1058</v>
      </c>
      <c r="C157" s="159" t="s">
        <v>1059</v>
      </c>
      <c r="D157" s="544">
        <v>2600</v>
      </c>
      <c r="E157" s="159" t="s">
        <v>228</v>
      </c>
      <c r="F157" s="540" t="s">
        <v>935</v>
      </c>
      <c r="G157" s="540" t="s">
        <v>935</v>
      </c>
      <c r="H157" s="540" t="s">
        <v>935</v>
      </c>
      <c r="I157" s="540" t="s">
        <v>935</v>
      </c>
      <c r="J157" s="540" t="s">
        <v>935</v>
      </c>
      <c r="K157" s="540" t="s">
        <v>935</v>
      </c>
      <c r="L157" s="540" t="s">
        <v>935</v>
      </c>
      <c r="M157" s="540" t="s">
        <v>935</v>
      </c>
      <c r="N157" s="540" t="s">
        <v>935</v>
      </c>
      <c r="O157" s="540" t="s">
        <v>935</v>
      </c>
      <c r="P157" s="540" t="s">
        <v>935</v>
      </c>
      <c r="Q157" s="540" t="s">
        <v>935</v>
      </c>
      <c r="R157" s="152"/>
    </row>
    <row r="158" spans="1:18" x14ac:dyDescent="0.25">
      <c r="A158" s="543">
        <v>50</v>
      </c>
      <c r="B158" s="159" t="s">
        <v>1060</v>
      </c>
      <c r="C158" s="159" t="s">
        <v>1059</v>
      </c>
      <c r="D158" s="547">
        <v>2600</v>
      </c>
      <c r="E158" s="159" t="s">
        <v>228</v>
      </c>
      <c r="F158" s="540" t="s">
        <v>935</v>
      </c>
      <c r="G158" s="540" t="s">
        <v>935</v>
      </c>
      <c r="H158" s="540" t="s">
        <v>935</v>
      </c>
      <c r="I158" s="540" t="s">
        <v>935</v>
      </c>
      <c r="J158" s="540" t="s">
        <v>935</v>
      </c>
      <c r="K158" s="540" t="s">
        <v>935</v>
      </c>
      <c r="L158" s="540" t="s">
        <v>935</v>
      </c>
      <c r="M158" s="540" t="s">
        <v>935</v>
      </c>
      <c r="N158" s="540" t="s">
        <v>935</v>
      </c>
      <c r="O158" s="540" t="s">
        <v>935</v>
      </c>
      <c r="P158" s="540" t="s">
        <v>935</v>
      </c>
      <c r="Q158" s="540" t="s">
        <v>935</v>
      </c>
      <c r="R158" s="152"/>
    </row>
    <row r="159" spans="1:18" x14ac:dyDescent="0.25">
      <c r="A159" s="543">
        <v>51</v>
      </c>
      <c r="B159" s="159" t="s">
        <v>1061</v>
      </c>
      <c r="C159" s="159" t="s">
        <v>1059</v>
      </c>
      <c r="D159" s="547">
        <v>2600</v>
      </c>
      <c r="E159" s="159" t="s">
        <v>228</v>
      </c>
      <c r="F159" s="540" t="s">
        <v>935</v>
      </c>
      <c r="G159" s="540" t="s">
        <v>935</v>
      </c>
      <c r="H159" s="540" t="s">
        <v>935</v>
      </c>
      <c r="I159" s="540" t="s">
        <v>935</v>
      </c>
      <c r="J159" s="540" t="s">
        <v>935</v>
      </c>
      <c r="K159" s="540" t="s">
        <v>935</v>
      </c>
      <c r="L159" s="540" t="s">
        <v>935</v>
      </c>
      <c r="M159" s="540" t="s">
        <v>935</v>
      </c>
      <c r="N159" s="540" t="s">
        <v>935</v>
      </c>
      <c r="O159" s="540" t="s">
        <v>935</v>
      </c>
      <c r="P159" s="540" t="s">
        <v>935</v>
      </c>
      <c r="Q159" s="540" t="s">
        <v>935</v>
      </c>
      <c r="R159" s="152"/>
    </row>
    <row r="160" spans="1:18" x14ac:dyDescent="0.25">
      <c r="A160" s="543">
        <v>52</v>
      </c>
      <c r="B160" s="159" t="s">
        <v>1062</v>
      </c>
      <c r="C160" s="159" t="s">
        <v>121</v>
      </c>
      <c r="D160" s="547">
        <v>600</v>
      </c>
      <c r="E160" s="129" t="s">
        <v>228</v>
      </c>
      <c r="F160" s="540" t="s">
        <v>935</v>
      </c>
      <c r="G160" s="540" t="s">
        <v>935</v>
      </c>
      <c r="H160" s="540" t="s">
        <v>935</v>
      </c>
      <c r="I160" s="540" t="s">
        <v>935</v>
      </c>
      <c r="J160" s="540" t="s">
        <v>935</v>
      </c>
      <c r="K160" s="540" t="s">
        <v>935</v>
      </c>
      <c r="L160" s="540" t="s">
        <v>935</v>
      </c>
      <c r="M160" s="540" t="s">
        <v>935</v>
      </c>
      <c r="N160" s="540" t="s">
        <v>935</v>
      </c>
      <c r="O160" s="540" t="s">
        <v>935</v>
      </c>
      <c r="P160" s="540" t="s">
        <v>935</v>
      </c>
      <c r="Q160" s="540" t="s">
        <v>935</v>
      </c>
      <c r="R160" s="152"/>
    </row>
    <row r="161" spans="1:18" x14ac:dyDescent="0.25">
      <c r="A161" s="543">
        <v>53</v>
      </c>
      <c r="B161" s="159" t="s">
        <v>1063</v>
      </c>
      <c r="C161" s="159" t="s">
        <v>87</v>
      </c>
      <c r="D161" s="547">
        <v>80</v>
      </c>
      <c r="E161" s="129" t="s">
        <v>228</v>
      </c>
      <c r="F161" s="540" t="s">
        <v>935</v>
      </c>
      <c r="G161" s="540" t="s">
        <v>935</v>
      </c>
      <c r="H161" s="540" t="s">
        <v>935</v>
      </c>
      <c r="I161" s="540" t="s">
        <v>935</v>
      </c>
      <c r="J161" s="540" t="s">
        <v>935</v>
      </c>
      <c r="K161" s="540" t="s">
        <v>935</v>
      </c>
      <c r="L161" s="540" t="s">
        <v>935</v>
      </c>
      <c r="M161" s="540" t="s">
        <v>935</v>
      </c>
      <c r="N161" s="540" t="s">
        <v>935</v>
      </c>
      <c r="O161" s="540" t="s">
        <v>935</v>
      </c>
      <c r="P161" s="540" t="s">
        <v>935</v>
      </c>
      <c r="Q161" s="540" t="s">
        <v>935</v>
      </c>
      <c r="R161" s="152"/>
    </row>
    <row r="162" spans="1:18" x14ac:dyDescent="0.25">
      <c r="A162" s="532"/>
      <c r="B162" s="159"/>
      <c r="C162" s="159"/>
      <c r="D162" s="547"/>
      <c r="E162" s="548"/>
      <c r="F162" s="540"/>
      <c r="G162" s="540"/>
      <c r="H162" s="540"/>
      <c r="I162" s="540"/>
      <c r="J162" s="540"/>
      <c r="K162" s="540"/>
      <c r="L162" s="540"/>
      <c r="M162" s="540"/>
      <c r="N162" s="540"/>
      <c r="O162" s="540"/>
      <c r="P162" s="540"/>
      <c r="Q162" s="540"/>
      <c r="R162" s="152"/>
    </row>
    <row r="163" spans="1:18" x14ac:dyDescent="0.25">
      <c r="A163" s="532"/>
      <c r="B163" s="159" t="s">
        <v>1016</v>
      </c>
      <c r="C163" s="159"/>
      <c r="D163" s="547">
        <f>SUM(D149:D162)</f>
        <v>47062</v>
      </c>
      <c r="E163" s="134"/>
      <c r="F163" s="543"/>
      <c r="G163" s="543"/>
      <c r="H163" s="543"/>
      <c r="I163" s="543"/>
      <c r="J163" s="543"/>
      <c r="K163" s="543"/>
      <c r="L163" s="543"/>
      <c r="M163" s="543"/>
      <c r="N163" s="543"/>
      <c r="O163" s="543"/>
      <c r="P163" s="543"/>
      <c r="Q163" s="532"/>
      <c r="R163" s="152"/>
    </row>
    <row r="164" spans="1:18" x14ac:dyDescent="0.25">
      <c r="A164" s="532"/>
      <c r="B164" s="560" t="s">
        <v>1064</v>
      </c>
      <c r="C164" s="159"/>
      <c r="D164" s="552">
        <v>224837</v>
      </c>
      <c r="E164" s="129"/>
      <c r="F164" s="540"/>
      <c r="G164" s="540"/>
      <c r="H164" s="540"/>
      <c r="I164" s="540"/>
      <c r="J164" s="540"/>
      <c r="K164" s="540"/>
      <c r="L164" s="540"/>
      <c r="M164" s="540"/>
      <c r="N164" s="540"/>
      <c r="O164" s="540"/>
      <c r="P164" s="540"/>
      <c r="Q164" s="542"/>
      <c r="R164" s="152"/>
    </row>
    <row r="165" spans="1:18" s="153" customFormat="1" x14ac:dyDescent="0.25">
      <c r="A165" s="566"/>
      <c r="D165" s="567"/>
      <c r="F165" s="566"/>
      <c r="G165" s="566"/>
      <c r="H165" s="566"/>
      <c r="I165" s="566"/>
      <c r="J165" s="566"/>
      <c r="K165" s="566"/>
      <c r="L165" s="566"/>
      <c r="M165" s="566"/>
      <c r="N165" s="566"/>
      <c r="O165" s="566"/>
      <c r="P165" s="566"/>
      <c r="Q165" s="566"/>
    </row>
    <row r="166" spans="1:18" s="153" customFormat="1" x14ac:dyDescent="0.25">
      <c r="A166" s="566"/>
      <c r="D166" s="567"/>
      <c r="F166" s="566"/>
      <c r="G166" s="566"/>
      <c r="H166" s="566"/>
      <c r="I166" s="566" t="s">
        <v>316</v>
      </c>
      <c r="J166" s="566"/>
      <c r="K166" s="566"/>
      <c r="L166" s="566"/>
      <c r="M166" s="566"/>
      <c r="N166" s="566"/>
      <c r="O166" s="566"/>
      <c r="P166" s="566"/>
      <c r="Q166" s="566"/>
    </row>
    <row r="167" spans="1:18" s="153" customFormat="1" x14ac:dyDescent="0.25">
      <c r="A167" s="566"/>
      <c r="D167" s="567"/>
      <c r="F167" s="566"/>
      <c r="G167" s="566"/>
      <c r="H167" s="566"/>
      <c r="I167" s="566"/>
      <c r="J167" s="566"/>
      <c r="K167" s="566"/>
      <c r="L167" s="566"/>
      <c r="M167" s="566"/>
      <c r="N167" s="566"/>
      <c r="O167" s="566"/>
      <c r="P167" s="566"/>
      <c r="Q167" s="566"/>
    </row>
    <row r="168" spans="1:18" s="153" customFormat="1" x14ac:dyDescent="0.25">
      <c r="A168" s="566"/>
      <c r="D168" s="568"/>
      <c r="E168" s="569"/>
      <c r="F168" s="566"/>
      <c r="G168" s="566"/>
      <c r="H168" s="566"/>
      <c r="I168" s="566"/>
      <c r="J168" s="570"/>
      <c r="K168" s="570" t="s">
        <v>983</v>
      </c>
      <c r="L168" s="570"/>
      <c r="M168" s="566"/>
      <c r="N168" s="566"/>
      <c r="O168" s="566"/>
      <c r="P168" s="566"/>
      <c r="Q168" s="566"/>
    </row>
    <row r="169" spans="1:18" s="153" customFormat="1" x14ac:dyDescent="0.25">
      <c r="J169" s="153" t="s">
        <v>1065</v>
      </c>
    </row>
  </sheetData>
  <sheetProtection password="C1B6" sheet="1" objects="1" scenarios="1"/>
  <mergeCells count="15">
    <mergeCell ref="A138:Q138"/>
    <mergeCell ref="A139:Q139"/>
    <mergeCell ref="F144:Q144"/>
    <mergeCell ref="A70:Q70"/>
    <mergeCell ref="A71:Q71"/>
    <mergeCell ref="F76:Q76"/>
    <mergeCell ref="A105:Q105"/>
    <mergeCell ref="A106:Q106"/>
    <mergeCell ref="F111:Q111"/>
    <mergeCell ref="F42:Q42"/>
    <mergeCell ref="A1:Q1"/>
    <mergeCell ref="A2:Q2"/>
    <mergeCell ref="F7:Q7"/>
    <mergeCell ref="A36:Q36"/>
    <mergeCell ref="A37:Q37"/>
  </mergeCells>
  <pageMargins left="0" right="0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0"/>
  <sheetViews>
    <sheetView showGridLines="0" zoomScale="85" zoomScaleNormal="85" workbookViewId="0">
      <selection activeCell="C7" sqref="C7"/>
    </sheetView>
  </sheetViews>
  <sheetFormatPr defaultColWidth="8.28515625" defaultRowHeight="15" x14ac:dyDescent="0.25"/>
  <cols>
    <col min="1" max="1" width="10" style="3" customWidth="1"/>
    <col min="2" max="2" width="42.42578125" style="2" customWidth="1"/>
    <col min="3" max="3" width="13.42578125" style="3" customWidth="1"/>
    <col min="4" max="4" width="12" style="4" customWidth="1"/>
    <col min="5" max="5" width="13.42578125" style="5" customWidth="1"/>
    <col min="6" max="6" width="8.42578125" style="3" customWidth="1"/>
    <col min="7" max="7" width="8" style="3" customWidth="1"/>
    <col min="8" max="8" width="8.28515625" style="3" customWidth="1"/>
    <col min="9" max="11" width="8.5703125" style="3" customWidth="1"/>
    <col min="12" max="12" width="8" style="3" customWidth="1"/>
    <col min="13" max="13" width="7.42578125" style="3" customWidth="1"/>
    <col min="14" max="14" width="8.5703125" style="3" customWidth="1"/>
    <col min="15" max="15" width="8.28515625" style="3" customWidth="1"/>
    <col min="16" max="16" width="8.42578125" style="3" customWidth="1"/>
    <col min="17" max="17" width="9" style="3" customWidth="1"/>
    <col min="18" max="18" width="13.42578125" style="3" hidden="1" customWidth="1"/>
    <col min="19" max="20" width="8.28515625" style="3"/>
    <col min="21" max="22" width="8.28515625" style="6"/>
    <col min="23" max="16384" width="8.28515625" style="3"/>
  </cols>
  <sheetData>
    <row r="1" spans="1:24" ht="6" customHeight="1" x14ac:dyDescent="0.25">
      <c r="A1" s="1"/>
    </row>
    <row r="2" spans="1:24" ht="15.75" customHeight="1" x14ac:dyDescent="0.25">
      <c r="A2" s="606" t="s">
        <v>0</v>
      </c>
      <c r="B2" s="606"/>
      <c r="C2" s="606"/>
      <c r="D2" s="606"/>
      <c r="E2" s="606"/>
      <c r="F2" s="606"/>
      <c r="G2" s="606"/>
      <c r="H2" s="606"/>
      <c r="I2" s="606"/>
      <c r="J2" s="606"/>
      <c r="K2" s="606"/>
      <c r="L2" s="606"/>
      <c r="M2" s="606"/>
      <c r="N2" s="606"/>
      <c r="O2" s="606"/>
      <c r="P2" s="606"/>
      <c r="Q2" s="606"/>
    </row>
    <row r="3" spans="1:24" ht="6.75" customHeight="1" x14ac:dyDescent="0.25">
      <c r="A3" s="7"/>
    </row>
    <row r="4" spans="1:24" ht="30" customHeight="1" x14ac:dyDescent="0.25">
      <c r="A4" s="7"/>
      <c r="C4" s="607" t="s">
        <v>1</v>
      </c>
      <c r="D4" s="607"/>
      <c r="E4" s="607"/>
      <c r="F4" s="607"/>
      <c r="G4" s="607"/>
      <c r="H4" s="607"/>
      <c r="I4" s="607"/>
      <c r="J4" s="607"/>
    </row>
    <row r="5" spans="1:24" ht="24" customHeight="1" x14ac:dyDescent="0.25">
      <c r="A5" s="7" t="s">
        <v>2</v>
      </c>
      <c r="C5" s="8"/>
      <c r="D5" s="3"/>
      <c r="E5" s="3"/>
    </row>
    <row r="6" spans="1:24" ht="1.5" hidden="1" customHeight="1" x14ac:dyDescent="0.25">
      <c r="A6" s="7"/>
    </row>
    <row r="7" spans="1:24" ht="17.25" customHeight="1" x14ac:dyDescent="0.25">
      <c r="A7" s="9" t="s">
        <v>3</v>
      </c>
    </row>
    <row r="8" spans="1:24" ht="22.5" customHeight="1" thickBot="1" x14ac:dyDescent="0.3">
      <c r="A8" s="7" t="s">
        <v>4</v>
      </c>
    </row>
    <row r="9" spans="1:24" s="11" customFormat="1" ht="19.5" customHeight="1" x14ac:dyDescent="0.2">
      <c r="A9" s="608" t="s">
        <v>5</v>
      </c>
      <c r="B9" s="610" t="s">
        <v>6</v>
      </c>
      <c r="C9" s="10" t="s">
        <v>7</v>
      </c>
      <c r="D9" s="612" t="s">
        <v>8</v>
      </c>
      <c r="E9" s="610" t="s">
        <v>9</v>
      </c>
      <c r="F9" s="610" t="s">
        <v>10</v>
      </c>
      <c r="G9" s="610"/>
      <c r="H9" s="610"/>
      <c r="I9" s="610"/>
      <c r="J9" s="610"/>
      <c r="K9" s="610"/>
      <c r="L9" s="610"/>
      <c r="M9" s="610"/>
      <c r="N9" s="610"/>
      <c r="O9" s="610"/>
      <c r="P9" s="610"/>
      <c r="Q9" s="614"/>
      <c r="U9" s="12" t="s">
        <v>11</v>
      </c>
      <c r="V9" s="12" t="s">
        <v>12</v>
      </c>
    </row>
    <row r="10" spans="1:24" s="11" customFormat="1" ht="18" customHeight="1" thickBot="1" x14ac:dyDescent="0.25">
      <c r="A10" s="609"/>
      <c r="B10" s="611"/>
      <c r="C10" s="13" t="s">
        <v>13</v>
      </c>
      <c r="D10" s="613"/>
      <c r="E10" s="611"/>
      <c r="F10" s="13" t="s">
        <v>14</v>
      </c>
      <c r="G10" s="13" t="s">
        <v>15</v>
      </c>
      <c r="H10" s="13" t="s">
        <v>16</v>
      </c>
      <c r="I10" s="13" t="s">
        <v>17</v>
      </c>
      <c r="J10" s="13" t="s">
        <v>18</v>
      </c>
      <c r="K10" s="13" t="s">
        <v>19</v>
      </c>
      <c r="L10" s="13" t="s">
        <v>20</v>
      </c>
      <c r="M10" s="13" t="s">
        <v>21</v>
      </c>
      <c r="N10" s="13" t="s">
        <v>22</v>
      </c>
      <c r="O10" s="13" t="s">
        <v>23</v>
      </c>
      <c r="P10" s="13" t="s">
        <v>24</v>
      </c>
      <c r="Q10" s="14" t="s">
        <v>25</v>
      </c>
      <c r="U10" s="12"/>
      <c r="V10" s="12"/>
    </row>
    <row r="11" spans="1:24" ht="20.100000000000001" customHeight="1" x14ac:dyDescent="0.25">
      <c r="A11" s="15">
        <v>1</v>
      </c>
      <c r="B11" s="16" t="s">
        <v>26</v>
      </c>
      <c r="C11" s="17">
        <v>10</v>
      </c>
      <c r="D11" s="18">
        <v>124</v>
      </c>
      <c r="E11" s="19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1"/>
      <c r="R11" s="22"/>
      <c r="S11" s="3">
        <f t="shared" ref="S11:S28" si="0">SUM(F11:Q11)</f>
        <v>0</v>
      </c>
      <c r="T11" s="3">
        <f t="shared" ref="T11:T28" si="1">S11-C11</f>
        <v>-10</v>
      </c>
      <c r="U11" s="23">
        <f t="shared" ref="U11:U28" si="2">SUM(F11:K11)</f>
        <v>0</v>
      </c>
      <c r="V11" s="6">
        <f t="shared" ref="V11:V23" si="3">SUM(L11:Q11)</f>
        <v>0</v>
      </c>
      <c r="W11" s="24">
        <f t="shared" ref="W11:W23" si="4">V11+U11</f>
        <v>0</v>
      </c>
      <c r="X11" s="3">
        <f t="shared" ref="X11:X23" si="5">W11-C11</f>
        <v>-10</v>
      </c>
    </row>
    <row r="12" spans="1:24" ht="20.100000000000001" customHeight="1" x14ac:dyDescent="0.25">
      <c r="A12" s="15">
        <v>2</v>
      </c>
      <c r="B12" s="16" t="s">
        <v>27</v>
      </c>
      <c r="C12" s="17">
        <v>1</v>
      </c>
      <c r="D12" s="18">
        <v>2000</v>
      </c>
      <c r="E12" s="19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1"/>
      <c r="R12" s="22"/>
      <c r="S12" s="3">
        <f t="shared" si="0"/>
        <v>0</v>
      </c>
      <c r="T12" s="3">
        <f t="shared" si="1"/>
        <v>-1</v>
      </c>
      <c r="U12" s="6">
        <f t="shared" si="2"/>
        <v>0</v>
      </c>
      <c r="V12" s="6">
        <f t="shared" si="3"/>
        <v>0</v>
      </c>
      <c r="W12" s="24">
        <f t="shared" si="4"/>
        <v>0</v>
      </c>
      <c r="X12" s="3">
        <f t="shared" si="5"/>
        <v>-1</v>
      </c>
    </row>
    <row r="13" spans="1:24" ht="20.100000000000001" customHeight="1" x14ac:dyDescent="0.25">
      <c r="A13" s="15">
        <v>3</v>
      </c>
      <c r="B13" s="16" t="s">
        <v>28</v>
      </c>
      <c r="C13" s="17">
        <v>1</v>
      </c>
      <c r="D13" s="18">
        <v>148</v>
      </c>
      <c r="E13" s="19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1"/>
      <c r="R13" s="22"/>
      <c r="S13" s="3">
        <f t="shared" si="0"/>
        <v>0</v>
      </c>
      <c r="T13" s="3">
        <f t="shared" si="1"/>
        <v>-1</v>
      </c>
      <c r="U13" s="23">
        <f t="shared" si="2"/>
        <v>0</v>
      </c>
      <c r="V13" s="6">
        <f t="shared" si="3"/>
        <v>0</v>
      </c>
      <c r="W13" s="24">
        <f t="shared" si="4"/>
        <v>0</v>
      </c>
      <c r="X13" s="3">
        <f t="shared" si="5"/>
        <v>-1</v>
      </c>
    </row>
    <row r="14" spans="1:24" ht="20.100000000000001" customHeight="1" x14ac:dyDescent="0.25">
      <c r="A14" s="15">
        <v>4</v>
      </c>
      <c r="B14" s="16" t="s">
        <v>29</v>
      </c>
      <c r="C14" s="17">
        <v>2</v>
      </c>
      <c r="D14" s="18">
        <v>226</v>
      </c>
      <c r="E14" s="19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1"/>
      <c r="R14" s="22"/>
      <c r="S14" s="3">
        <f t="shared" si="0"/>
        <v>0</v>
      </c>
      <c r="T14" s="3">
        <f t="shared" si="1"/>
        <v>-2</v>
      </c>
      <c r="U14" s="23">
        <f t="shared" si="2"/>
        <v>0</v>
      </c>
      <c r="V14" s="6">
        <f t="shared" si="3"/>
        <v>0</v>
      </c>
      <c r="W14" s="24">
        <f t="shared" si="4"/>
        <v>0</v>
      </c>
      <c r="X14" s="3">
        <f t="shared" si="5"/>
        <v>-2</v>
      </c>
    </row>
    <row r="15" spans="1:24" ht="20.100000000000001" customHeight="1" x14ac:dyDescent="0.25">
      <c r="A15" s="15">
        <v>5</v>
      </c>
      <c r="B15" s="16" t="s">
        <v>30</v>
      </c>
      <c r="C15" s="17">
        <v>5</v>
      </c>
      <c r="D15" s="18">
        <v>217.2</v>
      </c>
      <c r="E15" s="19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1"/>
      <c r="R15" s="22"/>
      <c r="S15" s="3">
        <f t="shared" si="0"/>
        <v>0</v>
      </c>
      <c r="T15" s="3">
        <f t="shared" si="1"/>
        <v>-5</v>
      </c>
      <c r="U15" s="6">
        <f t="shared" si="2"/>
        <v>0</v>
      </c>
      <c r="V15" s="6">
        <f t="shared" si="3"/>
        <v>0</v>
      </c>
      <c r="W15" s="24">
        <f t="shared" si="4"/>
        <v>0</v>
      </c>
      <c r="X15" s="3">
        <f t="shared" si="5"/>
        <v>-5</v>
      </c>
    </row>
    <row r="16" spans="1:24" ht="20.100000000000001" customHeight="1" x14ac:dyDescent="0.25">
      <c r="A16" s="15">
        <v>6</v>
      </c>
      <c r="B16" s="16" t="s">
        <v>31</v>
      </c>
      <c r="C16" s="17">
        <v>5</v>
      </c>
      <c r="D16" s="18">
        <v>65</v>
      </c>
      <c r="E16" s="19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1"/>
      <c r="R16" s="22"/>
      <c r="S16" s="3">
        <f t="shared" si="0"/>
        <v>0</v>
      </c>
      <c r="T16" s="3">
        <f t="shared" si="1"/>
        <v>-5</v>
      </c>
      <c r="U16" s="23">
        <f t="shared" si="2"/>
        <v>0</v>
      </c>
      <c r="V16" s="6">
        <f t="shared" si="3"/>
        <v>0</v>
      </c>
      <c r="W16" s="24">
        <f t="shared" si="4"/>
        <v>0</v>
      </c>
      <c r="X16" s="3">
        <f t="shared" si="5"/>
        <v>-5</v>
      </c>
    </row>
    <row r="17" spans="1:24" ht="20.100000000000001" customHeight="1" x14ac:dyDescent="0.25">
      <c r="A17" s="15">
        <v>7</v>
      </c>
      <c r="B17" s="16" t="s">
        <v>32</v>
      </c>
      <c r="C17" s="17">
        <v>2</v>
      </c>
      <c r="D17" s="18">
        <v>30</v>
      </c>
      <c r="E17" s="19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1"/>
      <c r="R17" s="22"/>
      <c r="S17" s="3">
        <f t="shared" si="0"/>
        <v>0</v>
      </c>
      <c r="T17" s="3">
        <f t="shared" si="1"/>
        <v>-2</v>
      </c>
      <c r="U17" s="23">
        <f t="shared" si="2"/>
        <v>0</v>
      </c>
      <c r="V17" s="6">
        <f t="shared" si="3"/>
        <v>0</v>
      </c>
      <c r="W17" s="24">
        <f t="shared" si="4"/>
        <v>0</v>
      </c>
      <c r="X17" s="3">
        <f t="shared" si="5"/>
        <v>-2</v>
      </c>
    </row>
    <row r="18" spans="1:24" ht="20.100000000000001" customHeight="1" x14ac:dyDescent="0.25">
      <c r="A18" s="15">
        <v>8</v>
      </c>
      <c r="B18" s="16" t="s">
        <v>33</v>
      </c>
      <c r="C18" s="17">
        <v>2</v>
      </c>
      <c r="D18" s="18">
        <v>270</v>
      </c>
      <c r="E18" s="19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5"/>
      <c r="R18" s="22"/>
      <c r="S18" s="3">
        <f t="shared" si="0"/>
        <v>0</v>
      </c>
      <c r="T18" s="3">
        <f t="shared" si="1"/>
        <v>-2</v>
      </c>
      <c r="U18" s="23">
        <f t="shared" si="2"/>
        <v>0</v>
      </c>
      <c r="V18" s="6">
        <f t="shared" si="3"/>
        <v>0</v>
      </c>
      <c r="W18" s="24">
        <f t="shared" si="4"/>
        <v>0</v>
      </c>
      <c r="X18" s="3">
        <f t="shared" si="5"/>
        <v>-2</v>
      </c>
    </row>
    <row r="19" spans="1:24" ht="20.100000000000001" customHeight="1" x14ac:dyDescent="0.25">
      <c r="A19" s="15">
        <v>9</v>
      </c>
      <c r="B19" s="16" t="s">
        <v>34</v>
      </c>
      <c r="C19" s="17">
        <v>2</v>
      </c>
      <c r="D19" s="18">
        <v>316</v>
      </c>
      <c r="E19" s="19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1"/>
      <c r="R19" s="22"/>
      <c r="S19" s="3">
        <f t="shared" si="0"/>
        <v>0</v>
      </c>
      <c r="T19" s="3">
        <f t="shared" si="1"/>
        <v>-2</v>
      </c>
      <c r="U19" s="6">
        <f t="shared" si="2"/>
        <v>0</v>
      </c>
      <c r="V19" s="6">
        <f t="shared" si="3"/>
        <v>0</v>
      </c>
      <c r="W19" s="24">
        <f t="shared" si="4"/>
        <v>0</v>
      </c>
      <c r="X19" s="3">
        <f t="shared" si="5"/>
        <v>-2</v>
      </c>
    </row>
    <row r="20" spans="1:24" ht="20.100000000000001" customHeight="1" x14ac:dyDescent="0.25">
      <c r="A20" s="15">
        <v>10</v>
      </c>
      <c r="B20" s="16" t="s">
        <v>35</v>
      </c>
      <c r="C20" s="17">
        <v>2</v>
      </c>
      <c r="D20" s="18">
        <v>44</v>
      </c>
      <c r="E20" s="19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1"/>
      <c r="R20" s="22"/>
      <c r="W20" s="24"/>
    </row>
    <row r="21" spans="1:24" ht="20.100000000000001" customHeight="1" x14ac:dyDescent="0.25">
      <c r="A21" s="15">
        <v>11</v>
      </c>
      <c r="B21" s="16" t="s">
        <v>36</v>
      </c>
      <c r="C21" s="17">
        <v>1</v>
      </c>
      <c r="D21" s="18">
        <v>191</v>
      </c>
      <c r="E21" s="19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1"/>
      <c r="R21" s="22"/>
      <c r="S21" s="3">
        <f t="shared" si="0"/>
        <v>0</v>
      </c>
      <c r="T21" s="3">
        <f t="shared" si="1"/>
        <v>-1</v>
      </c>
      <c r="U21" s="23">
        <f t="shared" si="2"/>
        <v>0</v>
      </c>
      <c r="V21" s="6">
        <f t="shared" si="3"/>
        <v>0</v>
      </c>
      <c r="W21" s="24">
        <f t="shared" si="4"/>
        <v>0</v>
      </c>
      <c r="X21" s="3">
        <f t="shared" si="5"/>
        <v>-1</v>
      </c>
    </row>
    <row r="22" spans="1:24" ht="20.100000000000001" customHeight="1" x14ac:dyDescent="0.25">
      <c r="A22" s="15">
        <v>12</v>
      </c>
      <c r="B22" s="16" t="s">
        <v>37</v>
      </c>
      <c r="C22" s="17">
        <v>1</v>
      </c>
      <c r="D22" s="18">
        <v>116</v>
      </c>
      <c r="E22" s="19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1"/>
      <c r="R22" s="22"/>
      <c r="S22" s="3">
        <f t="shared" si="0"/>
        <v>0</v>
      </c>
      <c r="T22" s="3">
        <f t="shared" si="1"/>
        <v>-1</v>
      </c>
      <c r="U22" s="23">
        <f t="shared" si="2"/>
        <v>0</v>
      </c>
      <c r="V22" s="6">
        <f t="shared" si="3"/>
        <v>0</v>
      </c>
      <c r="W22" s="24">
        <f t="shared" si="4"/>
        <v>0</v>
      </c>
      <c r="X22" s="3">
        <f t="shared" si="5"/>
        <v>-1</v>
      </c>
    </row>
    <row r="23" spans="1:24" ht="20.100000000000001" customHeight="1" x14ac:dyDescent="0.25">
      <c r="A23" s="15">
        <v>13</v>
      </c>
      <c r="B23" s="16" t="s">
        <v>38</v>
      </c>
      <c r="C23" s="17">
        <v>2</v>
      </c>
      <c r="D23" s="18">
        <v>144</v>
      </c>
      <c r="E23" s="19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1"/>
      <c r="R23" s="22"/>
      <c r="S23" s="3">
        <f t="shared" si="0"/>
        <v>0</v>
      </c>
      <c r="T23" s="3">
        <f t="shared" si="1"/>
        <v>-2</v>
      </c>
      <c r="U23" s="6">
        <f t="shared" si="2"/>
        <v>0</v>
      </c>
      <c r="V23" s="6">
        <f t="shared" si="3"/>
        <v>0</v>
      </c>
      <c r="W23" s="24">
        <f t="shared" si="4"/>
        <v>0</v>
      </c>
      <c r="X23" s="3">
        <f t="shared" si="5"/>
        <v>-2</v>
      </c>
    </row>
    <row r="24" spans="1:24" ht="20.100000000000001" customHeight="1" x14ac:dyDescent="0.25">
      <c r="A24" s="15">
        <v>14</v>
      </c>
      <c r="B24" s="16" t="s">
        <v>39</v>
      </c>
      <c r="C24" s="17">
        <v>2</v>
      </c>
      <c r="D24" s="18">
        <v>31.56</v>
      </c>
      <c r="E24" s="19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1"/>
      <c r="R24" s="22"/>
      <c r="S24" s="3">
        <f t="shared" si="0"/>
        <v>0</v>
      </c>
      <c r="T24" s="3">
        <f t="shared" si="1"/>
        <v>-2</v>
      </c>
      <c r="U24" s="6">
        <f t="shared" si="2"/>
        <v>0</v>
      </c>
      <c r="W24" s="24"/>
    </row>
    <row r="25" spans="1:24" ht="20.100000000000001" customHeight="1" x14ac:dyDescent="0.25">
      <c r="A25" s="15">
        <v>15</v>
      </c>
      <c r="B25" s="16" t="s">
        <v>40</v>
      </c>
      <c r="C25" s="17">
        <v>10</v>
      </c>
      <c r="D25" s="18">
        <v>400</v>
      </c>
      <c r="E25" s="19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1"/>
      <c r="R25" s="22"/>
      <c r="S25" s="3">
        <f t="shared" si="0"/>
        <v>0</v>
      </c>
      <c r="T25" s="3">
        <f t="shared" si="1"/>
        <v>-10</v>
      </c>
      <c r="U25" s="6">
        <f t="shared" si="2"/>
        <v>0</v>
      </c>
      <c r="W25" s="24"/>
    </row>
    <row r="26" spans="1:24" ht="20.100000000000001" customHeight="1" x14ac:dyDescent="0.25">
      <c r="A26" s="15">
        <v>16</v>
      </c>
      <c r="B26" s="16" t="s">
        <v>41</v>
      </c>
      <c r="C26" s="17">
        <v>1</v>
      </c>
      <c r="D26" s="18">
        <v>30</v>
      </c>
      <c r="E26" s="19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1"/>
      <c r="R26" s="22"/>
      <c r="S26" s="3">
        <f t="shared" si="0"/>
        <v>0</v>
      </c>
      <c r="T26" s="3">
        <f t="shared" si="1"/>
        <v>-1</v>
      </c>
      <c r="U26" s="6">
        <f t="shared" si="2"/>
        <v>0</v>
      </c>
      <c r="W26" s="24"/>
    </row>
    <row r="27" spans="1:24" ht="20.100000000000001" customHeight="1" x14ac:dyDescent="0.25">
      <c r="A27" s="15">
        <v>17</v>
      </c>
      <c r="B27" s="16" t="s">
        <v>42</v>
      </c>
      <c r="C27" s="17">
        <v>2</v>
      </c>
      <c r="D27" s="18">
        <v>40</v>
      </c>
      <c r="E27" s="19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1"/>
      <c r="R27" s="22"/>
      <c r="S27" s="3">
        <f t="shared" si="0"/>
        <v>0</v>
      </c>
      <c r="T27" s="3">
        <f t="shared" si="1"/>
        <v>-2</v>
      </c>
      <c r="U27" s="6">
        <f t="shared" si="2"/>
        <v>0</v>
      </c>
      <c r="W27" s="24"/>
    </row>
    <row r="28" spans="1:24" ht="20.100000000000001" customHeight="1" x14ac:dyDescent="0.25">
      <c r="A28" s="15">
        <v>18</v>
      </c>
      <c r="B28" s="16" t="s">
        <v>43</v>
      </c>
      <c r="C28" s="17">
        <v>2</v>
      </c>
      <c r="D28" s="18">
        <v>167.48</v>
      </c>
      <c r="E28" s="19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1"/>
      <c r="R28" s="22"/>
      <c r="S28" s="3">
        <f t="shared" si="0"/>
        <v>0</v>
      </c>
      <c r="T28" s="3">
        <f t="shared" si="1"/>
        <v>-2</v>
      </c>
      <c r="U28" s="6">
        <f t="shared" si="2"/>
        <v>0</v>
      </c>
      <c r="W28" s="24"/>
    </row>
    <row r="29" spans="1:24" ht="15.75" thickBot="1" x14ac:dyDescent="0.3">
      <c r="A29" s="26"/>
      <c r="B29" s="27"/>
      <c r="D29" s="28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</row>
    <row r="30" spans="1:24" s="34" customFormat="1" ht="15" customHeight="1" thickTop="1" x14ac:dyDescent="0.25">
      <c r="A30" s="30" t="s">
        <v>44</v>
      </c>
      <c r="B30" s="31"/>
      <c r="C30" s="618">
        <f>SUM(D11:D29)</f>
        <v>4560.24</v>
      </c>
      <c r="D30" s="618"/>
      <c r="E30" s="32"/>
      <c r="F30" s="33"/>
      <c r="U30" s="35"/>
      <c r="V30" s="35"/>
    </row>
    <row r="31" spans="1:24" ht="15" hidden="1" customHeight="1" x14ac:dyDescent="0.25">
      <c r="A31" s="36" t="s">
        <v>45</v>
      </c>
      <c r="B31" s="37"/>
      <c r="C31" s="619">
        <f>PRODUCT(C30,0.1)</f>
        <v>456.024</v>
      </c>
      <c r="D31" s="620"/>
      <c r="F31" s="621"/>
      <c r="G31" s="621"/>
      <c r="H31" s="621"/>
      <c r="I31" s="621"/>
      <c r="J31" s="38"/>
      <c r="K31" s="38"/>
      <c r="L31" s="39"/>
    </row>
    <row r="32" spans="1:24" ht="15" hidden="1" customHeight="1" x14ac:dyDescent="0.25">
      <c r="A32" s="40" t="s">
        <v>46</v>
      </c>
      <c r="B32" s="41"/>
      <c r="C32" s="616">
        <f>PRODUCT(C30,0.1)</f>
        <v>456.024</v>
      </c>
      <c r="D32" s="617"/>
      <c r="F32" s="42"/>
      <c r="G32" s="42"/>
      <c r="H32" s="615"/>
      <c r="I32" s="615"/>
      <c r="J32" s="615"/>
      <c r="K32" s="615"/>
      <c r="L32" s="43"/>
    </row>
    <row r="33" spans="1:17" ht="18" hidden="1" customHeight="1" x14ac:dyDescent="0.25">
      <c r="A33" s="40" t="s">
        <v>47</v>
      </c>
      <c r="B33" s="41"/>
      <c r="C33" s="616">
        <f>SUM(C30:D32)</f>
        <v>5472.2880000000005</v>
      </c>
      <c r="D33" s="617"/>
      <c r="F33" s="42"/>
      <c r="G33" s="42"/>
      <c r="H33" s="615"/>
      <c r="I33" s="615"/>
      <c r="J33" s="615"/>
      <c r="K33" s="615"/>
      <c r="L33" s="43"/>
    </row>
    <row r="34" spans="1:17" x14ac:dyDescent="0.25">
      <c r="A34" s="44"/>
      <c r="F34" s="42"/>
      <c r="G34" s="42"/>
      <c r="H34" s="615"/>
      <c r="I34" s="615"/>
      <c r="J34" s="615"/>
      <c r="K34" s="615"/>
      <c r="L34" s="43"/>
      <c r="M34" s="45"/>
    </row>
    <row r="35" spans="1:17" x14ac:dyDescent="0.25">
      <c r="A35" s="46" t="s">
        <v>48</v>
      </c>
      <c r="M35" s="47"/>
      <c r="N35" s="45"/>
    </row>
    <row r="36" spans="1:17" x14ac:dyDescent="0.25">
      <c r="A36" s="48"/>
      <c r="I36" s="43"/>
      <c r="J36" s="43"/>
      <c r="K36" s="43"/>
      <c r="L36" s="43"/>
    </row>
    <row r="37" spans="1:17" x14ac:dyDescent="0.25">
      <c r="A37" s="48"/>
      <c r="I37" s="43"/>
      <c r="J37" s="49"/>
      <c r="K37" s="50"/>
      <c r="L37" s="43"/>
    </row>
    <row r="38" spans="1:17" x14ac:dyDescent="0.25">
      <c r="A38" s="622"/>
      <c r="B38" s="622"/>
      <c r="D38" s="623" t="s">
        <v>50</v>
      </c>
      <c r="E38" s="623"/>
      <c r="F38" s="623"/>
      <c r="I38" s="43"/>
      <c r="J38" s="51"/>
      <c r="K38" s="52"/>
      <c r="L38" s="43"/>
    </row>
    <row r="39" spans="1:17" x14ac:dyDescent="0.25">
      <c r="A39" s="624"/>
      <c r="B39" s="624"/>
      <c r="D39" s="625" t="s">
        <v>51</v>
      </c>
      <c r="E39" s="625"/>
      <c r="F39" s="625"/>
    </row>
    <row r="40" spans="1:17" x14ac:dyDescent="0.25">
      <c r="A40" s="626"/>
      <c r="B40" s="626"/>
      <c r="D40" s="26"/>
    </row>
    <row r="41" spans="1:17" x14ac:dyDescent="0.25">
      <c r="A41" s="48"/>
    </row>
    <row r="42" spans="1:17" x14ac:dyDescent="0.25">
      <c r="A42" s="606" t="s">
        <v>52</v>
      </c>
      <c r="B42" s="606"/>
      <c r="C42" s="606"/>
      <c r="D42" s="606"/>
      <c r="E42" s="606"/>
      <c r="F42" s="606"/>
      <c r="G42" s="606"/>
      <c r="H42" s="606"/>
      <c r="I42" s="606"/>
      <c r="J42" s="606"/>
      <c r="K42" s="606"/>
      <c r="L42" s="606"/>
      <c r="M42" s="606"/>
      <c r="N42" s="606"/>
      <c r="O42" s="606"/>
      <c r="P42" s="606"/>
      <c r="Q42" s="606"/>
    </row>
    <row r="43" spans="1:17" x14ac:dyDescent="0.25">
      <c r="A43" s="7"/>
    </row>
    <row r="44" spans="1:17" x14ac:dyDescent="0.25">
      <c r="A44" s="7"/>
      <c r="C44" s="607" t="s">
        <v>1</v>
      </c>
      <c r="D44" s="607"/>
      <c r="E44" s="607"/>
      <c r="F44" s="607"/>
      <c r="G44" s="607"/>
      <c r="H44" s="607"/>
      <c r="I44" s="607"/>
      <c r="J44" s="607"/>
    </row>
    <row r="45" spans="1:17" x14ac:dyDescent="0.25">
      <c r="A45" s="7" t="s">
        <v>2</v>
      </c>
      <c r="D45" s="3"/>
      <c r="E45" s="3"/>
    </row>
    <row r="46" spans="1:17" x14ac:dyDescent="0.25">
      <c r="A46" s="7"/>
    </row>
    <row r="47" spans="1:17" x14ac:dyDescent="0.25">
      <c r="A47" s="9" t="s">
        <v>3</v>
      </c>
    </row>
    <row r="48" spans="1:17" ht="15.75" thickBot="1" x14ac:dyDescent="0.3">
      <c r="A48" s="7" t="s">
        <v>4</v>
      </c>
    </row>
    <row r="49" spans="1:17" x14ac:dyDescent="0.25">
      <c r="A49" s="608" t="s">
        <v>5</v>
      </c>
      <c r="B49" s="610" t="s">
        <v>6</v>
      </c>
      <c r="C49" s="10" t="s">
        <v>7</v>
      </c>
      <c r="D49" s="612" t="s">
        <v>8</v>
      </c>
      <c r="E49" s="610" t="s">
        <v>9</v>
      </c>
      <c r="F49" s="610" t="s">
        <v>10</v>
      </c>
      <c r="G49" s="610"/>
      <c r="H49" s="610"/>
      <c r="I49" s="610"/>
      <c r="J49" s="610"/>
      <c r="K49" s="610"/>
      <c r="L49" s="610"/>
      <c r="M49" s="610"/>
      <c r="N49" s="610"/>
      <c r="O49" s="610"/>
      <c r="P49" s="610"/>
      <c r="Q49" s="614"/>
    </row>
    <row r="50" spans="1:17" ht="15.75" thickBot="1" x14ac:dyDescent="0.3">
      <c r="A50" s="609"/>
      <c r="B50" s="611"/>
      <c r="C50" s="13" t="s">
        <v>13</v>
      </c>
      <c r="D50" s="613"/>
      <c r="E50" s="611"/>
      <c r="F50" s="13" t="s">
        <v>14</v>
      </c>
      <c r="G50" s="13" t="s">
        <v>15</v>
      </c>
      <c r="H50" s="13" t="s">
        <v>16</v>
      </c>
      <c r="I50" s="13" t="s">
        <v>17</v>
      </c>
      <c r="J50" s="13" t="s">
        <v>18</v>
      </c>
      <c r="K50" s="13" t="s">
        <v>19</v>
      </c>
      <c r="L50" s="13" t="s">
        <v>20</v>
      </c>
      <c r="M50" s="13" t="s">
        <v>21</v>
      </c>
      <c r="N50" s="13" t="s">
        <v>22</v>
      </c>
      <c r="O50" s="13" t="s">
        <v>23</v>
      </c>
      <c r="P50" s="13" t="s">
        <v>24</v>
      </c>
      <c r="Q50" s="14" t="s">
        <v>25</v>
      </c>
    </row>
    <row r="51" spans="1:17" x14ac:dyDescent="0.25">
      <c r="A51" s="15">
        <v>1</v>
      </c>
      <c r="B51" s="16" t="s">
        <v>53</v>
      </c>
      <c r="C51" s="17">
        <v>2</v>
      </c>
      <c r="D51" s="18">
        <v>20000</v>
      </c>
      <c r="E51" s="19"/>
      <c r="F51" s="20"/>
      <c r="G51" s="20"/>
      <c r="H51" s="20"/>
      <c r="I51" s="53"/>
      <c r="J51" s="20"/>
      <c r="K51" s="20"/>
      <c r="L51" s="20"/>
      <c r="M51" s="20"/>
      <c r="N51" s="20"/>
      <c r="O51" s="20"/>
      <c r="P51" s="20"/>
      <c r="Q51" s="25"/>
    </row>
    <row r="52" spans="1:17" x14ac:dyDescent="0.25">
      <c r="A52" s="15">
        <v>2</v>
      </c>
      <c r="B52" s="16" t="s">
        <v>54</v>
      </c>
      <c r="C52" s="17" t="s">
        <v>55</v>
      </c>
      <c r="D52" s="18">
        <v>8500</v>
      </c>
      <c r="E52" s="19"/>
      <c r="F52" s="20"/>
      <c r="G52" s="20"/>
      <c r="H52" s="20"/>
      <c r="I52" s="53"/>
      <c r="J52" s="20"/>
      <c r="K52" s="20"/>
      <c r="L52" s="20"/>
      <c r="M52" s="20"/>
      <c r="N52" s="20"/>
      <c r="O52" s="20"/>
      <c r="P52" s="20"/>
      <c r="Q52" s="21"/>
    </row>
    <row r="53" spans="1:17" x14ac:dyDescent="0.25">
      <c r="A53" s="15">
        <v>3</v>
      </c>
      <c r="B53" s="16" t="s">
        <v>56</v>
      </c>
      <c r="C53" s="17" t="s">
        <v>57</v>
      </c>
      <c r="D53" s="18">
        <v>45000</v>
      </c>
      <c r="E53" s="19"/>
      <c r="F53" s="20"/>
      <c r="G53" s="20"/>
      <c r="H53" s="20"/>
      <c r="I53" s="53"/>
      <c r="J53" s="20"/>
      <c r="K53" s="20"/>
      <c r="L53" s="20"/>
      <c r="M53" s="20"/>
      <c r="N53" s="20"/>
      <c r="O53" s="20"/>
      <c r="P53" s="20"/>
      <c r="Q53" s="21"/>
    </row>
    <row r="54" spans="1:17" x14ac:dyDescent="0.25">
      <c r="A54" s="15">
        <v>4</v>
      </c>
      <c r="B54" s="16" t="s">
        <v>58</v>
      </c>
      <c r="C54" s="17" t="s">
        <v>57</v>
      </c>
      <c r="D54" s="18">
        <v>43000</v>
      </c>
      <c r="E54" s="19"/>
      <c r="F54" s="20"/>
      <c r="G54" s="20"/>
      <c r="H54" s="20"/>
      <c r="I54" s="53"/>
      <c r="J54" s="20"/>
      <c r="K54" s="20"/>
      <c r="L54" s="20"/>
      <c r="M54" s="20"/>
      <c r="N54" s="20"/>
      <c r="O54" s="20"/>
      <c r="P54" s="20"/>
      <c r="Q54" s="21"/>
    </row>
    <row r="55" spans="1:17" x14ac:dyDescent="0.25">
      <c r="A55" s="54">
        <v>5</v>
      </c>
      <c r="B55" s="16" t="s">
        <v>59</v>
      </c>
      <c r="C55" s="17" t="s">
        <v>57</v>
      </c>
      <c r="D55" s="18">
        <v>9000</v>
      </c>
      <c r="E55" s="19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1"/>
    </row>
    <row r="56" spans="1:17" x14ac:dyDescent="0.25">
      <c r="A56" s="54"/>
      <c r="B56" s="16"/>
      <c r="C56" s="55"/>
      <c r="D56" s="18"/>
      <c r="E56" s="19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1"/>
    </row>
    <row r="57" spans="1:17" x14ac:dyDescent="0.25">
      <c r="A57" s="54"/>
      <c r="B57" s="16"/>
      <c r="C57" s="55"/>
      <c r="D57" s="18"/>
      <c r="E57" s="19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1"/>
    </row>
    <row r="58" spans="1:17" x14ac:dyDescent="0.25">
      <c r="A58" s="54"/>
      <c r="B58" s="16"/>
      <c r="C58" s="55"/>
      <c r="D58" s="18"/>
      <c r="E58" s="19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1"/>
    </row>
    <row r="59" spans="1:17" x14ac:dyDescent="0.25">
      <c r="A59" s="54"/>
      <c r="B59" s="16"/>
      <c r="C59" s="55"/>
      <c r="D59" s="18"/>
      <c r="E59" s="19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1"/>
    </row>
    <row r="60" spans="1:17" x14ac:dyDescent="0.25">
      <c r="A60" s="54"/>
      <c r="B60" s="16"/>
      <c r="C60" s="55"/>
      <c r="D60" s="18"/>
      <c r="E60" s="19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1"/>
    </row>
    <row r="61" spans="1:17" x14ac:dyDescent="0.25">
      <c r="A61" s="54"/>
      <c r="B61" s="16"/>
      <c r="C61" s="55"/>
      <c r="D61" s="18"/>
      <c r="E61" s="19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1"/>
    </row>
    <row r="62" spans="1:17" x14ac:dyDescent="0.25">
      <c r="A62" s="54"/>
      <c r="B62" s="16"/>
      <c r="C62" s="55"/>
      <c r="D62" s="18"/>
      <c r="E62" s="19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1"/>
    </row>
    <row r="63" spans="1:17" x14ac:dyDescent="0.25">
      <c r="A63" s="54"/>
      <c r="B63" s="16"/>
      <c r="C63" s="55"/>
      <c r="D63" s="18"/>
      <c r="E63" s="19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5"/>
    </row>
    <row r="64" spans="1:17" x14ac:dyDescent="0.25">
      <c r="A64" s="54"/>
      <c r="B64" s="16"/>
      <c r="C64" s="55"/>
      <c r="D64" s="18"/>
      <c r="E64" s="19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1"/>
    </row>
    <row r="65" spans="1:17" x14ac:dyDescent="0.25">
      <c r="A65" s="54"/>
      <c r="B65" s="16"/>
      <c r="C65" s="55"/>
      <c r="D65" s="18"/>
      <c r="E65" s="19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1"/>
    </row>
    <row r="66" spans="1:17" x14ac:dyDescent="0.25">
      <c r="A66" s="54"/>
      <c r="B66" s="16"/>
      <c r="C66" s="55"/>
      <c r="D66" s="18"/>
      <c r="E66" s="19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1"/>
    </row>
    <row r="67" spans="1:17" x14ac:dyDescent="0.25">
      <c r="A67" s="54"/>
      <c r="B67" s="16"/>
      <c r="C67" s="55"/>
      <c r="D67" s="18"/>
      <c r="E67" s="19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1"/>
    </row>
    <row r="68" spans="1:17" x14ac:dyDescent="0.25">
      <c r="A68" s="54"/>
      <c r="B68" s="16"/>
      <c r="C68" s="55"/>
      <c r="D68" s="18"/>
      <c r="E68" s="19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1"/>
    </row>
    <row r="69" spans="1:17" ht="15.75" thickBot="1" x14ac:dyDescent="0.3">
      <c r="A69" s="26"/>
      <c r="B69" s="27"/>
      <c r="D69" s="28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</row>
    <row r="70" spans="1:17" ht="16.5" thickTop="1" x14ac:dyDescent="0.25">
      <c r="A70" s="30" t="s">
        <v>44</v>
      </c>
      <c r="B70" s="31"/>
      <c r="C70" s="618">
        <f>SUM(D51:D69)</f>
        <v>125500</v>
      </c>
      <c r="D70" s="618"/>
      <c r="E70" s="32"/>
      <c r="F70" s="33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</row>
    <row r="71" spans="1:17" ht="15.75" x14ac:dyDescent="0.25">
      <c r="A71" s="36" t="s">
        <v>45</v>
      </c>
      <c r="B71" s="37"/>
      <c r="C71" s="619">
        <f>PRODUCT(C70,0.1)</f>
        <v>12550</v>
      </c>
      <c r="D71" s="620"/>
      <c r="F71" s="621"/>
      <c r="G71" s="621"/>
      <c r="H71" s="621"/>
      <c r="I71" s="621"/>
      <c r="J71" s="38"/>
      <c r="K71" s="38"/>
      <c r="L71" s="39"/>
    </row>
    <row r="72" spans="1:17" ht="15.75" x14ac:dyDescent="0.25">
      <c r="A72" s="40" t="s">
        <v>46</v>
      </c>
      <c r="B72" s="41"/>
      <c r="C72" s="616">
        <f>PRODUCT(C70,0.1)</f>
        <v>12550</v>
      </c>
      <c r="D72" s="617"/>
      <c r="F72" s="42"/>
      <c r="G72" s="42"/>
      <c r="H72" s="615"/>
      <c r="I72" s="615"/>
      <c r="J72" s="615"/>
      <c r="K72" s="615"/>
      <c r="L72" s="43"/>
    </row>
    <row r="73" spans="1:17" ht="15.75" x14ac:dyDescent="0.25">
      <c r="A73" s="40" t="s">
        <v>47</v>
      </c>
      <c r="B73" s="41"/>
      <c r="C73" s="616">
        <f>SUM(C70:D72)</f>
        <v>150600</v>
      </c>
      <c r="D73" s="617"/>
      <c r="F73" s="42"/>
      <c r="G73" s="42"/>
      <c r="H73" s="615"/>
      <c r="I73" s="615"/>
      <c r="J73" s="615"/>
      <c r="K73" s="615"/>
      <c r="L73" s="43"/>
    </row>
    <row r="74" spans="1:17" x14ac:dyDescent="0.25">
      <c r="A74" s="44"/>
      <c r="F74" s="42"/>
      <c r="G74" s="42"/>
      <c r="H74" s="615"/>
      <c r="I74" s="615"/>
      <c r="J74" s="615"/>
      <c r="K74" s="615"/>
      <c r="L74" s="43"/>
      <c r="M74" s="45"/>
    </row>
    <row r="75" spans="1:17" x14ac:dyDescent="0.25">
      <c r="A75" s="46" t="s">
        <v>48</v>
      </c>
      <c r="M75" s="47"/>
      <c r="N75" s="45"/>
    </row>
    <row r="76" spans="1:17" x14ac:dyDescent="0.25">
      <c r="A76" s="48"/>
      <c r="I76" s="43"/>
      <c r="J76" s="43"/>
      <c r="K76" s="43"/>
      <c r="L76" s="43"/>
    </row>
    <row r="77" spans="1:17" x14ac:dyDescent="0.25">
      <c r="A77" s="48" t="s">
        <v>1066</v>
      </c>
      <c r="I77" s="43"/>
      <c r="J77" s="49"/>
      <c r="K77" s="50"/>
      <c r="L77" s="43"/>
    </row>
    <row r="78" spans="1:17" x14ac:dyDescent="0.25">
      <c r="A78" s="622"/>
      <c r="B78" s="622"/>
      <c r="D78" s="623" t="s">
        <v>60</v>
      </c>
      <c r="E78" s="623"/>
      <c r="F78" s="623"/>
      <c r="I78" s="43"/>
      <c r="J78" s="51"/>
      <c r="K78" s="52"/>
      <c r="L78" s="43"/>
    </row>
    <row r="79" spans="1:17" x14ac:dyDescent="0.25">
      <c r="A79" s="624"/>
      <c r="B79" s="624"/>
      <c r="D79" s="625" t="s">
        <v>51</v>
      </c>
      <c r="E79" s="625"/>
      <c r="F79" s="625"/>
    </row>
    <row r="84" spans="1:17" x14ac:dyDescent="0.25">
      <c r="A84" s="606" t="s">
        <v>0</v>
      </c>
      <c r="B84" s="606"/>
      <c r="C84" s="606"/>
      <c r="D84" s="606"/>
      <c r="E84" s="606"/>
      <c r="F84" s="606"/>
      <c r="G84" s="606"/>
      <c r="H84" s="606"/>
      <c r="I84" s="606"/>
      <c r="J84" s="606"/>
      <c r="K84" s="606"/>
      <c r="L84" s="606"/>
      <c r="M84" s="606"/>
      <c r="N84" s="606"/>
      <c r="O84" s="606"/>
      <c r="P84" s="606"/>
      <c r="Q84" s="606"/>
    </row>
    <row r="85" spans="1:17" x14ac:dyDescent="0.25">
      <c r="A85" s="7"/>
    </row>
    <row r="86" spans="1:17" x14ac:dyDescent="0.25">
      <c r="A86" s="7"/>
      <c r="C86" s="607" t="s">
        <v>1</v>
      </c>
      <c r="D86" s="607"/>
      <c r="E86" s="607"/>
      <c r="F86" s="607"/>
      <c r="G86" s="607"/>
      <c r="H86" s="607"/>
      <c r="I86" s="607"/>
      <c r="J86" s="607"/>
    </row>
    <row r="87" spans="1:17" x14ac:dyDescent="0.25">
      <c r="A87" s="7" t="s">
        <v>2</v>
      </c>
      <c r="C87" s="8"/>
      <c r="D87" s="3"/>
      <c r="E87" s="3"/>
    </row>
    <row r="88" spans="1:17" x14ac:dyDescent="0.25">
      <c r="A88" s="7"/>
    </row>
    <row r="89" spans="1:17" x14ac:dyDescent="0.25">
      <c r="A89" s="9" t="s">
        <v>3</v>
      </c>
    </row>
    <row r="90" spans="1:17" ht="15.75" thickBot="1" x14ac:dyDescent="0.3">
      <c r="A90" s="7" t="s">
        <v>4</v>
      </c>
    </row>
    <row r="91" spans="1:17" x14ac:dyDescent="0.25">
      <c r="A91" s="608" t="s">
        <v>5</v>
      </c>
      <c r="B91" s="610" t="s">
        <v>6</v>
      </c>
      <c r="C91" s="10" t="s">
        <v>7</v>
      </c>
      <c r="D91" s="612" t="s">
        <v>8</v>
      </c>
      <c r="E91" s="610" t="s">
        <v>9</v>
      </c>
      <c r="F91" s="610" t="s">
        <v>10</v>
      </c>
      <c r="G91" s="610"/>
      <c r="H91" s="610"/>
      <c r="I91" s="610"/>
      <c r="J91" s="610"/>
      <c r="K91" s="610"/>
      <c r="L91" s="610"/>
      <c r="M91" s="610"/>
      <c r="N91" s="610"/>
      <c r="O91" s="610"/>
      <c r="P91" s="610"/>
      <c r="Q91" s="614"/>
    </row>
    <row r="92" spans="1:17" ht="15.75" thickBot="1" x14ac:dyDescent="0.3">
      <c r="A92" s="609"/>
      <c r="B92" s="627"/>
      <c r="C92" s="13" t="s">
        <v>13</v>
      </c>
      <c r="D92" s="613"/>
      <c r="E92" s="611"/>
      <c r="F92" s="13" t="s">
        <v>14</v>
      </c>
      <c r="G92" s="13" t="s">
        <v>15</v>
      </c>
      <c r="H92" s="13" t="s">
        <v>16</v>
      </c>
      <c r="I92" s="13" t="s">
        <v>17</v>
      </c>
      <c r="J92" s="13" t="s">
        <v>18</v>
      </c>
      <c r="K92" s="13" t="s">
        <v>19</v>
      </c>
      <c r="L92" s="13" t="s">
        <v>20</v>
      </c>
      <c r="M92" s="13" t="s">
        <v>21</v>
      </c>
      <c r="N92" s="13" t="s">
        <v>22</v>
      </c>
      <c r="O92" s="13" t="s">
        <v>23</v>
      </c>
      <c r="P92" s="13" t="s">
        <v>24</v>
      </c>
      <c r="Q92" s="14" t="s">
        <v>25</v>
      </c>
    </row>
    <row r="93" spans="1:17" x14ac:dyDescent="0.25">
      <c r="A93" s="56">
        <v>1</v>
      </c>
      <c r="B93" s="57" t="s">
        <v>61</v>
      </c>
      <c r="C93" s="58" t="s">
        <v>62</v>
      </c>
      <c r="D93" s="59">
        <v>1400</v>
      </c>
      <c r="E93" s="60" t="s">
        <v>63</v>
      </c>
      <c r="F93" s="61">
        <v>700</v>
      </c>
      <c r="G93" s="62"/>
      <c r="H93" s="62"/>
      <c r="I93" s="62"/>
      <c r="J93" s="62"/>
      <c r="K93" s="62"/>
      <c r="L93" s="63">
        <v>700</v>
      </c>
      <c r="M93" s="62"/>
      <c r="N93" s="62"/>
      <c r="O93" s="62"/>
      <c r="P93" s="62"/>
      <c r="Q93" s="64"/>
    </row>
    <row r="94" spans="1:17" x14ac:dyDescent="0.25">
      <c r="A94" s="56">
        <v>2</v>
      </c>
      <c r="B94" s="57" t="s">
        <v>64</v>
      </c>
      <c r="C94" s="58" t="s">
        <v>65</v>
      </c>
      <c r="D94" s="59">
        <v>2900</v>
      </c>
      <c r="E94" s="60" t="s">
        <v>63</v>
      </c>
      <c r="F94" s="61">
        <v>1450</v>
      </c>
      <c r="G94" s="62"/>
      <c r="H94" s="62"/>
      <c r="I94" s="62"/>
      <c r="J94" s="62"/>
      <c r="K94" s="62"/>
      <c r="L94" s="63">
        <v>1540</v>
      </c>
      <c r="M94" s="62"/>
      <c r="N94" s="62"/>
      <c r="O94" s="62"/>
      <c r="P94" s="62"/>
      <c r="Q94" s="64"/>
    </row>
    <row r="95" spans="1:17" x14ac:dyDescent="0.25">
      <c r="A95" s="56">
        <v>3</v>
      </c>
      <c r="B95" s="57" t="s">
        <v>66</v>
      </c>
      <c r="C95" s="58" t="s">
        <v>67</v>
      </c>
      <c r="D95" s="59">
        <v>208</v>
      </c>
      <c r="E95" s="60" t="s">
        <v>63</v>
      </c>
      <c r="F95" s="61">
        <v>104</v>
      </c>
      <c r="G95" s="62"/>
      <c r="H95" s="62"/>
      <c r="I95" s="62"/>
      <c r="J95" s="62"/>
      <c r="K95" s="62"/>
      <c r="L95" s="63">
        <v>104</v>
      </c>
      <c r="M95" s="62"/>
      <c r="N95" s="62"/>
      <c r="O95" s="62"/>
      <c r="P95" s="62"/>
      <c r="Q95" s="64"/>
    </row>
    <row r="96" spans="1:17" x14ac:dyDescent="0.25">
      <c r="A96" s="56">
        <v>4</v>
      </c>
      <c r="B96" s="57" t="s">
        <v>68</v>
      </c>
      <c r="C96" s="58" t="s">
        <v>69</v>
      </c>
      <c r="D96" s="59">
        <v>80</v>
      </c>
      <c r="E96" s="60" t="s">
        <v>63</v>
      </c>
      <c r="F96" s="61">
        <v>40</v>
      </c>
      <c r="G96" s="62"/>
      <c r="H96" s="62"/>
      <c r="I96" s="62"/>
      <c r="J96" s="62"/>
      <c r="K96" s="62"/>
      <c r="L96" s="63">
        <v>40</v>
      </c>
      <c r="M96" s="62"/>
      <c r="N96" s="62"/>
      <c r="O96" s="62"/>
      <c r="P96" s="62"/>
      <c r="Q96" s="64"/>
    </row>
    <row r="97" spans="1:17" x14ac:dyDescent="0.25">
      <c r="A97" s="56">
        <v>5</v>
      </c>
      <c r="B97" s="57" t="s">
        <v>70</v>
      </c>
      <c r="C97" s="58" t="s">
        <v>71</v>
      </c>
      <c r="D97" s="59">
        <v>160</v>
      </c>
      <c r="E97" s="60" t="s">
        <v>63</v>
      </c>
      <c r="F97" s="61">
        <v>80</v>
      </c>
      <c r="G97" s="62"/>
      <c r="H97" s="62"/>
      <c r="I97" s="62"/>
      <c r="J97" s="62"/>
      <c r="K97" s="62"/>
      <c r="L97" s="63">
        <v>80</v>
      </c>
      <c r="M97" s="62"/>
      <c r="N97" s="62"/>
      <c r="O97" s="62"/>
      <c r="P97" s="62"/>
      <c r="Q97" s="64"/>
    </row>
    <row r="98" spans="1:17" x14ac:dyDescent="0.25">
      <c r="A98" s="56">
        <v>6</v>
      </c>
      <c r="B98" s="65" t="s">
        <v>72</v>
      </c>
      <c r="C98" s="58" t="s">
        <v>73</v>
      </c>
      <c r="D98" s="66">
        <v>1200</v>
      </c>
      <c r="E98" s="60" t="s">
        <v>63</v>
      </c>
      <c r="F98" s="67">
        <v>720</v>
      </c>
      <c r="G98" s="20"/>
      <c r="H98" s="20"/>
      <c r="I98" s="20"/>
      <c r="J98" s="20"/>
      <c r="K98" s="20"/>
      <c r="L98" s="68">
        <v>480</v>
      </c>
      <c r="M98" s="20"/>
      <c r="N98" s="20"/>
      <c r="O98" s="20"/>
      <c r="P98" s="20"/>
      <c r="Q98" s="21"/>
    </row>
    <row r="99" spans="1:17" x14ac:dyDescent="0.25">
      <c r="A99" s="56">
        <v>7</v>
      </c>
      <c r="B99" s="65" t="s">
        <v>74</v>
      </c>
      <c r="C99" s="69" t="s">
        <v>75</v>
      </c>
      <c r="D99" s="66">
        <v>6500</v>
      </c>
      <c r="E99" s="60" t="s">
        <v>63</v>
      </c>
      <c r="F99" s="67">
        <v>3900</v>
      </c>
      <c r="G99" s="20"/>
      <c r="H99" s="20"/>
      <c r="I99" s="20"/>
      <c r="J99" s="20"/>
      <c r="K99" s="20"/>
      <c r="L99" s="68">
        <v>2600</v>
      </c>
      <c r="M99" s="20"/>
      <c r="N99" s="20"/>
      <c r="O99" s="20"/>
      <c r="P99" s="20"/>
      <c r="Q99" s="21"/>
    </row>
    <row r="100" spans="1:17" x14ac:dyDescent="0.25">
      <c r="A100" s="56">
        <v>8</v>
      </c>
      <c r="B100" s="65" t="s">
        <v>76</v>
      </c>
      <c r="C100" s="69" t="s">
        <v>77</v>
      </c>
      <c r="D100" s="66">
        <v>500</v>
      </c>
      <c r="E100" s="60" t="s">
        <v>63</v>
      </c>
      <c r="F100" s="67">
        <v>250</v>
      </c>
      <c r="G100" s="20"/>
      <c r="H100" s="20"/>
      <c r="I100" s="20"/>
      <c r="J100" s="20"/>
      <c r="K100" s="20"/>
      <c r="L100" s="68">
        <v>250</v>
      </c>
      <c r="M100" s="20"/>
      <c r="N100" s="20"/>
      <c r="O100" s="20"/>
      <c r="P100" s="20"/>
      <c r="Q100" s="21"/>
    </row>
    <row r="101" spans="1:17" x14ac:dyDescent="0.25">
      <c r="A101" s="56">
        <v>9</v>
      </c>
      <c r="B101" s="65" t="s">
        <v>78</v>
      </c>
      <c r="C101" s="69" t="s">
        <v>79</v>
      </c>
      <c r="D101" s="66">
        <v>385</v>
      </c>
      <c r="E101" s="60" t="s">
        <v>63</v>
      </c>
      <c r="F101" s="67">
        <v>385</v>
      </c>
      <c r="G101" s="20"/>
      <c r="H101" s="20"/>
      <c r="I101" s="20"/>
      <c r="J101" s="20"/>
      <c r="K101" s="20"/>
      <c r="L101" s="68"/>
      <c r="M101" s="20"/>
      <c r="N101" s="20"/>
      <c r="O101" s="20"/>
      <c r="P101" s="20"/>
      <c r="Q101" s="21"/>
    </row>
    <row r="102" spans="1:17" x14ac:dyDescent="0.25">
      <c r="A102" s="56">
        <v>10</v>
      </c>
      <c r="B102" s="65" t="s">
        <v>80</v>
      </c>
      <c r="C102" s="69" t="s">
        <v>81</v>
      </c>
      <c r="D102" s="66">
        <v>300</v>
      </c>
      <c r="E102" s="60" t="s">
        <v>63</v>
      </c>
      <c r="F102" s="67">
        <v>150</v>
      </c>
      <c r="G102" s="20"/>
      <c r="H102" s="20"/>
      <c r="I102" s="20"/>
      <c r="J102" s="20"/>
      <c r="K102" s="20"/>
      <c r="L102" s="68">
        <v>150</v>
      </c>
      <c r="M102" s="20"/>
      <c r="N102" s="20"/>
      <c r="O102" s="20"/>
      <c r="P102" s="20"/>
      <c r="Q102" s="21"/>
    </row>
    <row r="103" spans="1:17" x14ac:dyDescent="0.25">
      <c r="A103" s="56">
        <v>11</v>
      </c>
      <c r="B103" s="65" t="s">
        <v>82</v>
      </c>
      <c r="C103" s="69" t="s">
        <v>83</v>
      </c>
      <c r="D103" s="66">
        <v>250</v>
      </c>
      <c r="E103" s="60" t="s">
        <v>63</v>
      </c>
      <c r="F103" s="67">
        <v>125</v>
      </c>
      <c r="G103" s="20"/>
      <c r="H103" s="20"/>
      <c r="I103" s="20"/>
      <c r="J103" s="20"/>
      <c r="K103" s="20"/>
      <c r="L103" s="68">
        <v>125</v>
      </c>
      <c r="M103" s="20"/>
      <c r="N103" s="20"/>
      <c r="O103" s="20"/>
      <c r="P103" s="20"/>
      <c r="Q103" s="21"/>
    </row>
    <row r="104" spans="1:17" x14ac:dyDescent="0.25">
      <c r="A104" s="56">
        <v>12</v>
      </c>
      <c r="B104" s="65" t="s">
        <v>84</v>
      </c>
      <c r="C104" s="69" t="s">
        <v>85</v>
      </c>
      <c r="D104" s="66">
        <v>580</v>
      </c>
      <c r="E104" s="60" t="s">
        <v>63</v>
      </c>
      <c r="F104" s="67">
        <v>580</v>
      </c>
      <c r="G104" s="20"/>
      <c r="H104" s="20"/>
      <c r="I104" s="20"/>
      <c r="J104" s="20"/>
      <c r="K104" s="20"/>
      <c r="L104" s="68"/>
      <c r="M104" s="20"/>
      <c r="N104" s="20"/>
      <c r="O104" s="20"/>
      <c r="P104" s="20"/>
      <c r="Q104" s="21"/>
    </row>
    <row r="105" spans="1:17" x14ac:dyDescent="0.25">
      <c r="A105" s="56">
        <v>13</v>
      </c>
      <c r="B105" s="65" t="s">
        <v>86</v>
      </c>
      <c r="C105" s="69" t="s">
        <v>87</v>
      </c>
      <c r="D105" s="66">
        <v>270</v>
      </c>
      <c r="E105" s="60" t="s">
        <v>63</v>
      </c>
      <c r="F105" s="67">
        <v>270</v>
      </c>
      <c r="G105" s="20"/>
      <c r="H105" s="20"/>
      <c r="I105" s="20"/>
      <c r="J105" s="20"/>
      <c r="K105" s="20"/>
      <c r="L105" s="68"/>
      <c r="M105" s="20"/>
      <c r="N105" s="20"/>
      <c r="O105" s="20"/>
      <c r="P105" s="20"/>
      <c r="Q105" s="25"/>
    </row>
    <row r="106" spans="1:17" x14ac:dyDescent="0.25">
      <c r="A106" s="56">
        <v>14</v>
      </c>
      <c r="B106" s="65" t="s">
        <v>88</v>
      </c>
      <c r="C106" s="69" t="s">
        <v>83</v>
      </c>
      <c r="D106" s="66">
        <v>350</v>
      </c>
      <c r="E106" s="60" t="s">
        <v>63</v>
      </c>
      <c r="F106" s="67">
        <v>175</v>
      </c>
      <c r="G106" s="20"/>
      <c r="H106" s="20"/>
      <c r="I106" s="20"/>
      <c r="J106" s="20"/>
      <c r="K106" s="20"/>
      <c r="L106" s="68">
        <v>175</v>
      </c>
      <c r="M106" s="20"/>
      <c r="N106" s="20"/>
      <c r="O106" s="20"/>
      <c r="P106" s="20"/>
      <c r="Q106" s="21"/>
    </row>
    <row r="107" spans="1:17" x14ac:dyDescent="0.25">
      <c r="A107" s="56">
        <v>15</v>
      </c>
      <c r="B107" s="65" t="s">
        <v>89</v>
      </c>
      <c r="C107" s="70" t="s">
        <v>90</v>
      </c>
      <c r="D107" s="66">
        <v>500</v>
      </c>
      <c r="E107" s="60" t="s">
        <v>63</v>
      </c>
      <c r="F107" s="67">
        <v>250</v>
      </c>
      <c r="G107" s="20"/>
      <c r="H107" s="20"/>
      <c r="I107" s="20"/>
      <c r="J107" s="20"/>
      <c r="K107" s="20"/>
      <c r="L107" s="68">
        <v>250</v>
      </c>
      <c r="M107" s="20"/>
      <c r="N107" s="20"/>
      <c r="O107" s="20"/>
      <c r="P107" s="20"/>
      <c r="Q107" s="21"/>
    </row>
    <row r="108" spans="1:17" x14ac:dyDescent="0.25">
      <c r="A108" s="56">
        <v>16</v>
      </c>
      <c r="B108" s="65" t="s">
        <v>91</v>
      </c>
      <c r="C108" s="69" t="s">
        <v>77</v>
      </c>
      <c r="D108" s="66">
        <v>210</v>
      </c>
      <c r="E108" s="60" t="s">
        <v>63</v>
      </c>
      <c r="F108" s="67">
        <v>105</v>
      </c>
      <c r="G108" s="20"/>
      <c r="H108" s="20"/>
      <c r="I108" s="20"/>
      <c r="J108" s="20"/>
      <c r="K108" s="20"/>
      <c r="L108" s="68">
        <v>105</v>
      </c>
      <c r="M108" s="20"/>
      <c r="N108" s="20"/>
      <c r="O108" s="20"/>
      <c r="P108" s="20"/>
      <c r="Q108" s="21"/>
    </row>
    <row r="109" spans="1:17" x14ac:dyDescent="0.25">
      <c r="A109" s="56">
        <v>17</v>
      </c>
      <c r="B109" s="65" t="s">
        <v>92</v>
      </c>
      <c r="C109" s="69" t="s">
        <v>77</v>
      </c>
      <c r="D109" s="66">
        <v>350</v>
      </c>
      <c r="E109" s="60" t="s">
        <v>63</v>
      </c>
      <c r="F109" s="67">
        <v>175</v>
      </c>
      <c r="G109" s="20"/>
      <c r="H109" s="20"/>
      <c r="I109" s="20"/>
      <c r="J109" s="20"/>
      <c r="K109" s="20"/>
      <c r="L109" s="68">
        <v>175</v>
      </c>
      <c r="M109" s="20"/>
      <c r="N109" s="20"/>
      <c r="O109" s="20"/>
      <c r="P109" s="20"/>
      <c r="Q109" s="21"/>
    </row>
    <row r="110" spans="1:17" x14ac:dyDescent="0.25">
      <c r="A110" s="56">
        <v>18</v>
      </c>
      <c r="B110" s="65" t="s">
        <v>93</v>
      </c>
      <c r="C110" s="69" t="s">
        <v>94</v>
      </c>
      <c r="D110" s="66">
        <v>40</v>
      </c>
      <c r="E110" s="60" t="s">
        <v>63</v>
      </c>
      <c r="F110" s="67">
        <v>20</v>
      </c>
      <c r="G110" s="20"/>
      <c r="H110" s="20"/>
      <c r="I110" s="20"/>
      <c r="J110" s="20"/>
      <c r="K110" s="20"/>
      <c r="L110" s="68">
        <v>20</v>
      </c>
      <c r="M110" s="20"/>
      <c r="N110" s="20"/>
      <c r="O110" s="20"/>
      <c r="P110" s="20"/>
      <c r="Q110" s="21"/>
    </row>
    <row r="111" spans="1:17" x14ac:dyDescent="0.25">
      <c r="A111" s="56">
        <v>19</v>
      </c>
      <c r="B111" s="65" t="s">
        <v>95</v>
      </c>
      <c r="C111" s="69" t="s">
        <v>87</v>
      </c>
      <c r="D111" s="66">
        <v>160</v>
      </c>
      <c r="E111" s="60" t="s">
        <v>63</v>
      </c>
      <c r="F111" s="67">
        <v>80</v>
      </c>
      <c r="G111" s="20"/>
      <c r="H111" s="20"/>
      <c r="I111" s="20"/>
      <c r="J111" s="20"/>
      <c r="K111" s="20"/>
      <c r="L111" s="68">
        <v>80</v>
      </c>
      <c r="M111" s="20"/>
      <c r="N111" s="20"/>
      <c r="O111" s="20"/>
      <c r="P111" s="20"/>
      <c r="Q111" s="21"/>
    </row>
    <row r="112" spans="1:17" x14ac:dyDescent="0.25">
      <c r="A112" s="56">
        <v>20</v>
      </c>
      <c r="B112" s="65" t="s">
        <v>96</v>
      </c>
      <c r="C112" s="69" t="s">
        <v>85</v>
      </c>
      <c r="D112" s="66">
        <v>460</v>
      </c>
      <c r="E112" s="60" t="s">
        <v>63</v>
      </c>
      <c r="F112" s="67">
        <v>230</v>
      </c>
      <c r="G112" s="20"/>
      <c r="H112" s="20"/>
      <c r="I112" s="20"/>
      <c r="J112" s="20"/>
      <c r="K112" s="20"/>
      <c r="L112" s="68">
        <v>230</v>
      </c>
      <c r="M112" s="20"/>
      <c r="N112" s="20"/>
      <c r="O112" s="20"/>
      <c r="P112" s="20"/>
      <c r="Q112" s="21"/>
    </row>
    <row r="113" spans="1:17" x14ac:dyDescent="0.25">
      <c r="A113" s="56">
        <v>21</v>
      </c>
      <c r="B113" s="65" t="s">
        <v>97</v>
      </c>
      <c r="C113" s="69" t="s">
        <v>98</v>
      </c>
      <c r="D113" s="66">
        <v>105</v>
      </c>
      <c r="E113" s="60" t="s">
        <v>63</v>
      </c>
      <c r="F113" s="67">
        <v>70</v>
      </c>
      <c r="G113" s="20"/>
      <c r="H113" s="20"/>
      <c r="I113" s="20"/>
      <c r="J113" s="20"/>
      <c r="K113" s="20"/>
      <c r="L113" s="68">
        <v>35</v>
      </c>
      <c r="M113" s="20"/>
      <c r="N113" s="20"/>
      <c r="O113" s="20"/>
      <c r="P113" s="20"/>
      <c r="Q113" s="21"/>
    </row>
    <row r="114" spans="1:17" x14ac:dyDescent="0.25">
      <c r="A114" s="56">
        <v>22</v>
      </c>
      <c r="B114" s="65" t="s">
        <v>99</v>
      </c>
      <c r="C114" s="69" t="s">
        <v>100</v>
      </c>
      <c r="D114" s="66">
        <v>95</v>
      </c>
      <c r="E114" s="60" t="s">
        <v>63</v>
      </c>
      <c r="F114" s="67">
        <v>95</v>
      </c>
      <c r="G114" s="20"/>
      <c r="H114" s="20"/>
      <c r="I114" s="20"/>
      <c r="J114" s="20"/>
      <c r="K114" s="20"/>
      <c r="L114" s="68"/>
      <c r="M114" s="20"/>
      <c r="N114" s="20"/>
      <c r="O114" s="20"/>
      <c r="P114" s="20"/>
      <c r="Q114" s="21"/>
    </row>
    <row r="115" spans="1:17" x14ac:dyDescent="0.25">
      <c r="A115" s="56">
        <v>23</v>
      </c>
      <c r="B115" s="65" t="s">
        <v>101</v>
      </c>
      <c r="C115" s="69" t="s">
        <v>102</v>
      </c>
      <c r="D115" s="66">
        <v>95000</v>
      </c>
      <c r="E115" s="60" t="s">
        <v>63</v>
      </c>
      <c r="F115" s="67">
        <v>63333.34</v>
      </c>
      <c r="G115" s="20"/>
      <c r="H115" s="20"/>
      <c r="I115" s="20"/>
      <c r="J115" s="20"/>
      <c r="K115" s="20"/>
      <c r="L115" s="68">
        <v>31666.7</v>
      </c>
      <c r="M115" s="20"/>
      <c r="N115" s="20"/>
      <c r="O115" s="20"/>
      <c r="P115" s="20"/>
      <c r="Q115" s="21"/>
    </row>
    <row r="116" spans="1:17" x14ac:dyDescent="0.25">
      <c r="A116" s="56">
        <v>24</v>
      </c>
      <c r="B116" s="65" t="s">
        <v>103</v>
      </c>
      <c r="C116" s="69" t="s">
        <v>87</v>
      </c>
      <c r="D116" s="66">
        <v>110</v>
      </c>
      <c r="E116" s="60" t="s">
        <v>63</v>
      </c>
      <c r="F116" s="67">
        <v>110</v>
      </c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1"/>
    </row>
    <row r="117" spans="1:17" x14ac:dyDescent="0.25">
      <c r="A117" s="56">
        <v>25</v>
      </c>
      <c r="B117" s="65" t="s">
        <v>104</v>
      </c>
      <c r="C117" s="69" t="s">
        <v>87</v>
      </c>
      <c r="D117" s="66">
        <v>110</v>
      </c>
      <c r="E117" s="60" t="s">
        <v>63</v>
      </c>
      <c r="F117" s="67">
        <v>110</v>
      </c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1"/>
    </row>
    <row r="118" spans="1:17" x14ac:dyDescent="0.25">
      <c r="A118" s="56">
        <v>26</v>
      </c>
      <c r="B118" s="65" t="s">
        <v>105</v>
      </c>
      <c r="C118" s="69" t="s">
        <v>55</v>
      </c>
      <c r="D118" s="66">
        <v>55</v>
      </c>
      <c r="E118" s="60" t="s">
        <v>63</v>
      </c>
      <c r="F118" s="67">
        <v>55</v>
      </c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1"/>
    </row>
    <row r="119" spans="1:17" x14ac:dyDescent="0.25">
      <c r="A119" s="56">
        <v>27</v>
      </c>
      <c r="B119" s="65" t="s">
        <v>106</v>
      </c>
      <c r="C119" s="69" t="s">
        <v>107</v>
      </c>
      <c r="D119" s="66">
        <v>1320</v>
      </c>
      <c r="E119" s="60" t="s">
        <v>63</v>
      </c>
      <c r="F119" s="67">
        <v>1320</v>
      </c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1"/>
    </row>
    <row r="120" spans="1:17" x14ac:dyDescent="0.25">
      <c r="A120" s="56">
        <v>28</v>
      </c>
      <c r="B120" s="65" t="s">
        <v>108</v>
      </c>
      <c r="C120" s="69" t="s">
        <v>87</v>
      </c>
      <c r="D120" s="66">
        <v>240</v>
      </c>
      <c r="E120" s="60" t="s">
        <v>63</v>
      </c>
      <c r="F120" s="67">
        <v>240</v>
      </c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1"/>
    </row>
    <row r="121" spans="1:17" x14ac:dyDescent="0.25">
      <c r="A121" s="56">
        <v>29</v>
      </c>
      <c r="B121" s="65" t="s">
        <v>109</v>
      </c>
      <c r="C121" s="69" t="s">
        <v>107</v>
      </c>
      <c r="D121" s="66">
        <v>2208</v>
      </c>
      <c r="E121" s="60" t="s">
        <v>63</v>
      </c>
      <c r="F121" s="67">
        <v>2208</v>
      </c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1"/>
    </row>
    <row r="122" spans="1:17" x14ac:dyDescent="0.25">
      <c r="A122" s="56">
        <v>30</v>
      </c>
      <c r="B122" s="65" t="s">
        <v>110</v>
      </c>
      <c r="C122" s="69" t="s">
        <v>87</v>
      </c>
      <c r="D122" s="66">
        <v>90</v>
      </c>
      <c r="E122" s="60" t="s">
        <v>63</v>
      </c>
      <c r="F122" s="67">
        <v>90</v>
      </c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1"/>
    </row>
    <row r="123" spans="1:17" x14ac:dyDescent="0.25">
      <c r="A123" s="56">
        <v>31</v>
      </c>
      <c r="B123" s="65" t="s">
        <v>111</v>
      </c>
      <c r="C123" s="69" t="s">
        <v>87</v>
      </c>
      <c r="D123" s="66">
        <v>90</v>
      </c>
      <c r="E123" s="60" t="s">
        <v>63</v>
      </c>
      <c r="F123" s="67">
        <v>90</v>
      </c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1"/>
    </row>
    <row r="124" spans="1:17" x14ac:dyDescent="0.25">
      <c r="A124" s="56">
        <v>32</v>
      </c>
      <c r="B124" s="65" t="s">
        <v>112</v>
      </c>
      <c r="C124" s="69" t="s">
        <v>87</v>
      </c>
      <c r="D124" s="66">
        <v>90</v>
      </c>
      <c r="E124" s="60" t="s">
        <v>63</v>
      </c>
      <c r="F124" s="67">
        <v>90</v>
      </c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1"/>
    </row>
    <row r="125" spans="1:17" x14ac:dyDescent="0.25">
      <c r="A125" s="56">
        <v>33</v>
      </c>
      <c r="B125" s="65" t="s">
        <v>113</v>
      </c>
      <c r="C125" s="69" t="s">
        <v>87</v>
      </c>
      <c r="D125" s="66">
        <v>90</v>
      </c>
      <c r="E125" s="60" t="s">
        <v>63</v>
      </c>
      <c r="F125" s="67">
        <v>90</v>
      </c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1"/>
    </row>
    <row r="126" spans="1:17" x14ac:dyDescent="0.25">
      <c r="A126" s="56">
        <v>34</v>
      </c>
      <c r="B126" s="65" t="s">
        <v>114</v>
      </c>
      <c r="C126" s="69" t="s">
        <v>115</v>
      </c>
      <c r="D126" s="66">
        <v>450</v>
      </c>
      <c r="E126" s="60" t="s">
        <v>63</v>
      </c>
      <c r="F126" s="67">
        <v>450</v>
      </c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1"/>
    </row>
    <row r="127" spans="1:17" x14ac:dyDescent="0.25">
      <c r="A127" s="56">
        <v>35</v>
      </c>
      <c r="B127" s="65" t="s">
        <v>116</v>
      </c>
      <c r="C127" s="69" t="s">
        <v>117</v>
      </c>
      <c r="D127" s="66">
        <v>500</v>
      </c>
      <c r="E127" s="60" t="s">
        <v>63</v>
      </c>
      <c r="F127" s="67">
        <v>500</v>
      </c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1"/>
    </row>
    <row r="128" spans="1:17" x14ac:dyDescent="0.25">
      <c r="A128" s="56">
        <v>36</v>
      </c>
      <c r="B128" s="65" t="s">
        <v>118</v>
      </c>
      <c r="C128" s="69" t="s">
        <v>119</v>
      </c>
      <c r="D128" s="66">
        <v>165</v>
      </c>
      <c r="E128" s="60" t="s">
        <v>63</v>
      </c>
      <c r="F128" s="67">
        <v>165</v>
      </c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1"/>
    </row>
    <row r="129" spans="1:17" x14ac:dyDescent="0.25">
      <c r="A129" s="71">
        <v>37</v>
      </c>
      <c r="B129" s="65" t="s">
        <v>120</v>
      </c>
      <c r="C129" s="69" t="s">
        <v>121</v>
      </c>
      <c r="D129" s="66">
        <v>552</v>
      </c>
      <c r="E129" s="60" t="s">
        <v>63</v>
      </c>
      <c r="F129" s="67">
        <v>552</v>
      </c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1"/>
    </row>
    <row r="130" spans="1:17" ht="15.75" thickBot="1" x14ac:dyDescent="0.3">
      <c r="A130" s="26"/>
      <c r="B130" s="27"/>
      <c r="D130" s="28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</row>
    <row r="131" spans="1:17" ht="16.5" thickTop="1" x14ac:dyDescent="0.25">
      <c r="A131" s="30" t="s">
        <v>44</v>
      </c>
      <c r="B131" s="31"/>
      <c r="C131" s="618">
        <f>SUM(D98:D130)</f>
        <v>113325</v>
      </c>
      <c r="D131" s="618"/>
      <c r="E131" s="32"/>
      <c r="F131" s="33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</row>
    <row r="132" spans="1:17" ht="15.75" x14ac:dyDescent="0.25">
      <c r="A132" s="36" t="s">
        <v>45</v>
      </c>
      <c r="B132" s="37"/>
      <c r="C132" s="619">
        <f>PRODUCT(C131,0.1)</f>
        <v>11332.5</v>
      </c>
      <c r="D132" s="620"/>
      <c r="F132" s="621"/>
      <c r="G132" s="621"/>
      <c r="H132" s="621"/>
      <c r="I132" s="621"/>
      <c r="J132" s="38"/>
      <c r="K132" s="38"/>
      <c r="L132" s="39"/>
    </row>
    <row r="133" spans="1:17" ht="15.75" x14ac:dyDescent="0.25">
      <c r="A133" s="40" t="s">
        <v>46</v>
      </c>
      <c r="B133" s="41"/>
      <c r="C133" s="616">
        <f>PRODUCT(C131,0.1)</f>
        <v>11332.5</v>
      </c>
      <c r="D133" s="617"/>
      <c r="F133" s="42"/>
      <c r="G133" s="42"/>
      <c r="H133" s="615"/>
      <c r="I133" s="615"/>
      <c r="J133" s="615"/>
      <c r="K133" s="615"/>
      <c r="L133" s="43"/>
    </row>
    <row r="134" spans="1:17" ht="15.75" x14ac:dyDescent="0.25">
      <c r="A134" s="40" t="s">
        <v>47</v>
      </c>
      <c r="B134" s="41"/>
      <c r="C134" s="616">
        <f>SUM(C131:D133)</f>
        <v>135990</v>
      </c>
      <c r="D134" s="617"/>
      <c r="F134" s="42"/>
      <c r="G134" s="42"/>
      <c r="H134" s="615"/>
      <c r="I134" s="615"/>
      <c r="J134" s="615"/>
      <c r="K134" s="615"/>
      <c r="L134" s="43"/>
    </row>
    <row r="135" spans="1:17" x14ac:dyDescent="0.25">
      <c r="A135" s="44"/>
      <c r="F135" s="42"/>
      <c r="G135" s="42"/>
      <c r="H135" s="615"/>
      <c r="I135" s="615"/>
      <c r="J135" s="615"/>
      <c r="K135" s="615"/>
      <c r="L135" s="43"/>
      <c r="M135" s="45"/>
    </row>
    <row r="136" spans="1:17" x14ac:dyDescent="0.25">
      <c r="A136" s="46" t="s">
        <v>48</v>
      </c>
      <c r="M136" s="47"/>
      <c r="N136" s="45"/>
    </row>
    <row r="137" spans="1:17" x14ac:dyDescent="0.25">
      <c r="A137" s="48"/>
      <c r="I137" s="43"/>
      <c r="J137" s="43"/>
      <c r="K137" s="43"/>
      <c r="L137" s="43"/>
    </row>
    <row r="138" spans="1:17" x14ac:dyDescent="0.25">
      <c r="A138" s="48" t="s">
        <v>1067</v>
      </c>
      <c r="I138" s="43"/>
      <c r="J138" s="49"/>
      <c r="K138" s="50"/>
      <c r="L138" s="43"/>
    </row>
    <row r="139" spans="1:17" x14ac:dyDescent="0.25">
      <c r="A139" s="622"/>
      <c r="B139" s="622"/>
      <c r="D139" s="623" t="s">
        <v>50</v>
      </c>
      <c r="E139" s="623"/>
      <c r="F139" s="623"/>
      <c r="I139" s="43"/>
      <c r="J139" s="51"/>
      <c r="K139" s="52"/>
      <c r="L139" s="43"/>
    </row>
    <row r="140" spans="1:17" x14ac:dyDescent="0.25">
      <c r="A140" s="624"/>
      <c r="B140" s="624"/>
      <c r="D140" s="625" t="s">
        <v>51</v>
      </c>
      <c r="E140" s="625"/>
      <c r="F140" s="625"/>
    </row>
    <row r="143" spans="1:17" x14ac:dyDescent="0.25">
      <c r="A143" s="606" t="s">
        <v>52</v>
      </c>
      <c r="B143" s="606"/>
      <c r="C143" s="606"/>
      <c r="D143" s="606"/>
      <c r="E143" s="606"/>
      <c r="F143" s="606"/>
      <c r="G143" s="606"/>
      <c r="H143" s="606"/>
      <c r="I143" s="606"/>
      <c r="J143" s="606"/>
      <c r="K143" s="606"/>
      <c r="L143" s="606"/>
      <c r="M143" s="606"/>
      <c r="N143" s="606"/>
      <c r="O143" s="606"/>
      <c r="P143" s="606"/>
      <c r="Q143" s="606"/>
    </row>
    <row r="144" spans="1:17" x14ac:dyDescent="0.25">
      <c r="A144" s="7"/>
    </row>
    <row r="145" spans="1:17" x14ac:dyDescent="0.25">
      <c r="A145" s="7"/>
      <c r="C145" s="607" t="s">
        <v>1</v>
      </c>
      <c r="D145" s="607"/>
      <c r="E145" s="607"/>
      <c r="F145" s="607"/>
      <c r="G145" s="607"/>
      <c r="H145" s="607"/>
      <c r="I145" s="607"/>
      <c r="J145" s="607"/>
    </row>
    <row r="146" spans="1:17" x14ac:dyDescent="0.25">
      <c r="A146" s="7" t="s">
        <v>2</v>
      </c>
      <c r="D146" s="3"/>
      <c r="E146" s="3"/>
    </row>
    <row r="147" spans="1:17" x14ac:dyDescent="0.25">
      <c r="A147" s="7"/>
    </row>
    <row r="148" spans="1:17" x14ac:dyDescent="0.25">
      <c r="A148" s="9" t="s">
        <v>3</v>
      </c>
    </row>
    <row r="149" spans="1:17" ht="15.75" thickBot="1" x14ac:dyDescent="0.3">
      <c r="A149" s="7" t="s">
        <v>4</v>
      </c>
    </row>
    <row r="150" spans="1:17" x14ac:dyDescent="0.25">
      <c r="A150" s="608" t="s">
        <v>5</v>
      </c>
      <c r="B150" s="610" t="s">
        <v>6</v>
      </c>
      <c r="C150" s="10" t="s">
        <v>7</v>
      </c>
      <c r="D150" s="612" t="s">
        <v>8</v>
      </c>
      <c r="E150" s="610" t="s">
        <v>9</v>
      </c>
      <c r="F150" s="610" t="s">
        <v>10</v>
      </c>
      <c r="G150" s="610"/>
      <c r="H150" s="610"/>
      <c r="I150" s="610"/>
      <c r="J150" s="610"/>
      <c r="K150" s="610"/>
      <c r="L150" s="610"/>
      <c r="M150" s="610"/>
      <c r="N150" s="610"/>
      <c r="O150" s="610"/>
      <c r="P150" s="610"/>
      <c r="Q150" s="614"/>
    </row>
    <row r="151" spans="1:17" ht="15.75" thickBot="1" x14ac:dyDescent="0.3">
      <c r="A151" s="609"/>
      <c r="B151" s="611"/>
      <c r="C151" s="13" t="s">
        <v>13</v>
      </c>
      <c r="D151" s="613"/>
      <c r="E151" s="611"/>
      <c r="F151" s="13" t="s">
        <v>14</v>
      </c>
      <c r="G151" s="13" t="s">
        <v>15</v>
      </c>
      <c r="H151" s="13" t="s">
        <v>16</v>
      </c>
      <c r="I151" s="13" t="s">
        <v>17</v>
      </c>
      <c r="J151" s="13" t="s">
        <v>18</v>
      </c>
      <c r="K151" s="13" t="s">
        <v>19</v>
      </c>
      <c r="L151" s="13" t="s">
        <v>20</v>
      </c>
      <c r="M151" s="13" t="s">
        <v>21</v>
      </c>
      <c r="N151" s="13" t="s">
        <v>22</v>
      </c>
      <c r="O151" s="13" t="s">
        <v>23</v>
      </c>
      <c r="P151" s="13" t="s">
        <v>24</v>
      </c>
      <c r="Q151" s="14" t="s">
        <v>25</v>
      </c>
    </row>
    <row r="152" spans="1:17" x14ac:dyDescent="0.25">
      <c r="A152" s="72">
        <v>1</v>
      </c>
      <c r="B152" s="73" t="s">
        <v>54</v>
      </c>
      <c r="C152" s="74" t="s">
        <v>122</v>
      </c>
      <c r="D152" s="66">
        <v>16500</v>
      </c>
      <c r="E152" s="57" t="s">
        <v>63</v>
      </c>
      <c r="F152" s="20"/>
      <c r="G152" s="20"/>
      <c r="H152" s="20"/>
      <c r="I152" s="75">
        <v>16500</v>
      </c>
      <c r="J152" s="20"/>
      <c r="K152" s="20"/>
      <c r="L152" s="20"/>
      <c r="M152" s="20"/>
      <c r="N152" s="20"/>
      <c r="O152" s="20"/>
      <c r="P152" s="20"/>
      <c r="Q152" s="21"/>
    </row>
    <row r="153" spans="1:17" x14ac:dyDescent="0.25">
      <c r="A153" s="72">
        <v>2</v>
      </c>
      <c r="B153" s="73" t="s">
        <v>58</v>
      </c>
      <c r="C153" s="74" t="s">
        <v>57</v>
      </c>
      <c r="D153" s="66">
        <v>98500</v>
      </c>
      <c r="E153" s="57" t="s">
        <v>63</v>
      </c>
      <c r="F153" s="20"/>
      <c r="G153" s="20"/>
      <c r="H153" s="20"/>
      <c r="I153" s="75">
        <v>98500</v>
      </c>
      <c r="J153" s="20"/>
      <c r="K153" s="20"/>
      <c r="L153" s="20"/>
      <c r="M153" s="20"/>
      <c r="N153" s="20"/>
      <c r="O153" s="20"/>
      <c r="P153" s="20"/>
      <c r="Q153" s="21"/>
    </row>
    <row r="154" spans="1:17" x14ac:dyDescent="0.25">
      <c r="A154" s="72">
        <v>3</v>
      </c>
      <c r="B154" s="73" t="s">
        <v>123</v>
      </c>
      <c r="C154" s="74" t="s">
        <v>55</v>
      </c>
      <c r="D154" s="66">
        <v>2500</v>
      </c>
      <c r="E154" s="57" t="s">
        <v>63</v>
      </c>
      <c r="F154" s="20"/>
      <c r="G154" s="20"/>
      <c r="H154" s="20"/>
      <c r="I154" s="75">
        <v>2500</v>
      </c>
      <c r="J154" s="20"/>
      <c r="K154" s="20"/>
      <c r="L154" s="20"/>
      <c r="M154" s="20"/>
      <c r="N154" s="20"/>
      <c r="O154" s="20"/>
      <c r="P154" s="20"/>
      <c r="Q154" s="21"/>
    </row>
    <row r="155" spans="1:17" x14ac:dyDescent="0.25">
      <c r="A155" s="76">
        <v>4</v>
      </c>
      <c r="B155" s="73" t="s">
        <v>124</v>
      </c>
      <c r="C155" s="74" t="s">
        <v>125</v>
      </c>
      <c r="D155" s="66">
        <v>2500</v>
      </c>
      <c r="E155" s="57" t="s">
        <v>63</v>
      </c>
      <c r="F155" s="20"/>
      <c r="G155" s="20"/>
      <c r="H155" s="20"/>
      <c r="I155" s="77">
        <v>2500</v>
      </c>
      <c r="J155" s="20"/>
      <c r="K155" s="20"/>
      <c r="L155" s="20"/>
      <c r="M155" s="20"/>
      <c r="N155" s="20"/>
      <c r="O155" s="20"/>
      <c r="P155" s="20"/>
      <c r="Q155" s="21"/>
    </row>
    <row r="156" spans="1:17" x14ac:dyDescent="0.25">
      <c r="A156" s="54"/>
      <c r="B156" s="16"/>
      <c r="C156" s="55"/>
      <c r="D156" s="18"/>
      <c r="E156" s="19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1"/>
    </row>
    <row r="157" spans="1:17" x14ac:dyDescent="0.25">
      <c r="A157" s="54"/>
      <c r="B157" s="16"/>
      <c r="C157" s="55"/>
      <c r="D157" s="18"/>
      <c r="E157" s="19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1"/>
    </row>
    <row r="158" spans="1:17" x14ac:dyDescent="0.25">
      <c r="A158" s="54"/>
      <c r="B158" s="16"/>
      <c r="C158" s="55"/>
      <c r="D158" s="18"/>
      <c r="E158" s="19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1"/>
    </row>
    <row r="159" spans="1:17" x14ac:dyDescent="0.25">
      <c r="A159" s="54"/>
      <c r="B159" s="16"/>
      <c r="C159" s="55"/>
      <c r="D159" s="18"/>
      <c r="E159" s="19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1"/>
    </row>
    <row r="160" spans="1:17" x14ac:dyDescent="0.25">
      <c r="A160" s="54"/>
      <c r="B160" s="16"/>
      <c r="C160" s="55"/>
      <c r="D160" s="18"/>
      <c r="E160" s="19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1"/>
    </row>
    <row r="161" spans="1:17" x14ac:dyDescent="0.25">
      <c r="A161" s="54"/>
      <c r="B161" s="16"/>
      <c r="C161" s="55"/>
      <c r="D161" s="18"/>
      <c r="E161" s="19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1"/>
    </row>
    <row r="162" spans="1:17" x14ac:dyDescent="0.25">
      <c r="A162" s="54"/>
      <c r="B162" s="16"/>
      <c r="C162" s="55"/>
      <c r="D162" s="18"/>
      <c r="E162" s="19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1"/>
    </row>
    <row r="163" spans="1:17" x14ac:dyDescent="0.25">
      <c r="A163" s="54"/>
      <c r="B163" s="16"/>
      <c r="C163" s="55"/>
      <c r="D163" s="18"/>
      <c r="E163" s="19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5"/>
    </row>
    <row r="164" spans="1:17" x14ac:dyDescent="0.25">
      <c r="A164" s="54"/>
      <c r="B164" s="16"/>
      <c r="C164" s="55"/>
      <c r="D164" s="18"/>
      <c r="E164" s="19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1"/>
    </row>
    <row r="165" spans="1:17" x14ac:dyDescent="0.25">
      <c r="A165" s="54"/>
      <c r="B165" s="16"/>
      <c r="C165" s="55"/>
      <c r="D165" s="18"/>
      <c r="E165" s="19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1"/>
    </row>
    <row r="166" spans="1:17" x14ac:dyDescent="0.25">
      <c r="A166" s="54"/>
      <c r="B166" s="16"/>
      <c r="C166" s="55"/>
      <c r="D166" s="18"/>
      <c r="E166" s="19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1"/>
    </row>
    <row r="167" spans="1:17" x14ac:dyDescent="0.25">
      <c r="A167" s="54"/>
      <c r="B167" s="16"/>
      <c r="C167" s="55"/>
      <c r="D167" s="18"/>
      <c r="E167" s="19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1"/>
    </row>
    <row r="168" spans="1:17" x14ac:dyDescent="0.25">
      <c r="A168" s="54"/>
      <c r="B168" s="16"/>
      <c r="C168" s="55"/>
      <c r="D168" s="18"/>
      <c r="E168" s="19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1"/>
    </row>
    <row r="169" spans="1:17" ht="15.75" thickBot="1" x14ac:dyDescent="0.3">
      <c r="A169" s="26"/>
      <c r="B169" s="27"/>
      <c r="D169" s="28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</row>
    <row r="170" spans="1:17" ht="16.5" thickTop="1" x14ac:dyDescent="0.25">
      <c r="A170" s="30" t="s">
        <v>44</v>
      </c>
      <c r="B170" s="31"/>
      <c r="C170" s="618">
        <f>SUM(D152:D169)</f>
        <v>120000</v>
      </c>
      <c r="D170" s="618"/>
      <c r="E170" s="32"/>
      <c r="F170" s="33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</row>
    <row r="171" spans="1:17" ht="15.75" x14ac:dyDescent="0.25">
      <c r="A171" s="36" t="s">
        <v>45</v>
      </c>
      <c r="B171" s="37"/>
      <c r="C171" s="619">
        <f>PRODUCT(C170,0.1)</f>
        <v>12000</v>
      </c>
      <c r="D171" s="620"/>
      <c r="F171" s="621"/>
      <c r="G171" s="621"/>
      <c r="H171" s="621"/>
      <c r="I171" s="621"/>
      <c r="J171" s="38"/>
      <c r="K171" s="38"/>
      <c r="L171" s="39"/>
    </row>
    <row r="172" spans="1:17" ht="15.75" x14ac:dyDescent="0.25">
      <c r="A172" s="40" t="s">
        <v>46</v>
      </c>
      <c r="B172" s="41"/>
      <c r="C172" s="616">
        <f>PRODUCT(C170,0.1)</f>
        <v>12000</v>
      </c>
      <c r="D172" s="617"/>
      <c r="F172" s="42"/>
      <c r="G172" s="42"/>
      <c r="H172" s="615"/>
      <c r="I172" s="615"/>
      <c r="J172" s="615"/>
      <c r="K172" s="615"/>
      <c r="L172" s="43"/>
    </row>
    <row r="173" spans="1:17" ht="15.75" x14ac:dyDescent="0.25">
      <c r="A173" s="40" t="s">
        <v>47</v>
      </c>
      <c r="B173" s="41"/>
      <c r="C173" s="616">
        <f>SUM(C170:D172)</f>
        <v>144000</v>
      </c>
      <c r="D173" s="617"/>
      <c r="F173" s="42"/>
      <c r="G173" s="42"/>
      <c r="H173" s="615"/>
      <c r="I173" s="615"/>
      <c r="J173" s="615"/>
      <c r="K173" s="615"/>
      <c r="L173" s="43"/>
    </row>
    <row r="174" spans="1:17" x14ac:dyDescent="0.25">
      <c r="A174" s="44"/>
      <c r="F174" s="42"/>
      <c r="G174" s="42"/>
      <c r="H174" s="615"/>
      <c r="I174" s="615"/>
      <c r="J174" s="615"/>
      <c r="K174" s="615"/>
      <c r="L174" s="43"/>
      <c r="M174" s="45"/>
    </row>
    <row r="175" spans="1:17" x14ac:dyDescent="0.25">
      <c r="A175" s="46" t="s">
        <v>48</v>
      </c>
      <c r="M175" s="47"/>
      <c r="N175" s="45"/>
    </row>
    <row r="176" spans="1:17" x14ac:dyDescent="0.25">
      <c r="A176" s="48"/>
      <c r="I176" s="43"/>
      <c r="J176" s="43"/>
      <c r="K176" s="43"/>
      <c r="L176" s="43"/>
    </row>
    <row r="177" spans="1:17" x14ac:dyDescent="0.25">
      <c r="A177" s="48" t="s">
        <v>1068</v>
      </c>
      <c r="I177" s="43"/>
      <c r="J177" s="49"/>
      <c r="K177" s="50"/>
      <c r="L177" s="43"/>
    </row>
    <row r="178" spans="1:17" x14ac:dyDescent="0.25">
      <c r="A178" s="622"/>
      <c r="B178" s="622"/>
      <c r="D178" s="623" t="s">
        <v>60</v>
      </c>
      <c r="E178" s="623"/>
      <c r="F178" s="623"/>
      <c r="I178" s="43"/>
      <c r="J178" s="51"/>
      <c r="K178" s="52"/>
      <c r="L178" s="43"/>
    </row>
    <row r="179" spans="1:17" x14ac:dyDescent="0.25">
      <c r="A179" s="624"/>
      <c r="B179" s="624"/>
      <c r="D179" s="625" t="s">
        <v>51</v>
      </c>
      <c r="E179" s="625"/>
      <c r="F179" s="625"/>
    </row>
    <row r="184" spans="1:17" x14ac:dyDescent="0.25">
      <c r="A184" s="630"/>
      <c r="B184" s="630"/>
      <c r="C184" s="630"/>
      <c r="D184" s="630"/>
      <c r="E184" s="630"/>
      <c r="F184" s="630"/>
      <c r="G184" s="630"/>
      <c r="H184" s="630"/>
      <c r="I184" s="630"/>
      <c r="J184" s="630"/>
      <c r="K184" s="630"/>
      <c r="L184" s="630"/>
      <c r="M184" s="630"/>
      <c r="N184" s="630"/>
      <c r="O184" s="630"/>
      <c r="P184" s="630"/>
      <c r="Q184" s="630"/>
    </row>
    <row r="185" spans="1:17" x14ac:dyDescent="0.25">
      <c r="A185" s="78"/>
      <c r="B185" s="79"/>
      <c r="C185" s="43"/>
      <c r="D185" s="80"/>
      <c r="E185" s="81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</row>
    <row r="186" spans="1:17" x14ac:dyDescent="0.25">
      <c r="A186" s="78"/>
      <c r="B186" s="79"/>
      <c r="C186" s="631"/>
      <c r="D186" s="631"/>
      <c r="E186" s="631"/>
      <c r="F186" s="631"/>
      <c r="G186" s="631"/>
      <c r="H186" s="631"/>
      <c r="I186" s="631"/>
      <c r="J186" s="631"/>
      <c r="K186" s="43"/>
      <c r="L186" s="43"/>
      <c r="M186" s="43"/>
      <c r="N186" s="43"/>
      <c r="O186" s="43"/>
      <c r="P186" s="43"/>
      <c r="Q186" s="43"/>
    </row>
    <row r="187" spans="1:17" x14ac:dyDescent="0.25">
      <c r="A187" s="78"/>
      <c r="B187" s="79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</row>
    <row r="188" spans="1:17" x14ac:dyDescent="0.25">
      <c r="A188" s="78"/>
      <c r="B188" s="79"/>
      <c r="C188" s="43"/>
      <c r="D188" s="80"/>
      <c r="E188" s="81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</row>
    <row r="189" spans="1:17" x14ac:dyDescent="0.25">
      <c r="A189" s="82"/>
      <c r="B189" s="79"/>
      <c r="C189" s="43"/>
      <c r="D189" s="80"/>
      <c r="E189" s="81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</row>
    <row r="190" spans="1:17" x14ac:dyDescent="0.25">
      <c r="A190" s="78"/>
      <c r="B190" s="79"/>
      <c r="C190" s="43"/>
      <c r="D190" s="80"/>
      <c r="E190" s="81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</row>
    <row r="191" spans="1:17" x14ac:dyDescent="0.25">
      <c r="A191" s="628"/>
      <c r="B191" s="628"/>
      <c r="C191" s="83"/>
      <c r="D191" s="629"/>
      <c r="E191" s="628"/>
      <c r="F191" s="628"/>
      <c r="G191" s="628"/>
      <c r="H191" s="628"/>
      <c r="I191" s="628"/>
      <c r="J191" s="628"/>
      <c r="K191" s="628"/>
      <c r="L191" s="628"/>
      <c r="M191" s="628"/>
      <c r="N191" s="628"/>
      <c r="O191" s="628"/>
      <c r="P191" s="628"/>
      <c r="Q191" s="628"/>
    </row>
    <row r="192" spans="1:17" x14ac:dyDescent="0.25">
      <c r="A192" s="628"/>
      <c r="B192" s="628"/>
      <c r="C192" s="83"/>
      <c r="D192" s="629"/>
      <c r="E192" s="628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3"/>
      <c r="Q192" s="83"/>
    </row>
    <row r="193" spans="1:17" x14ac:dyDescent="0.25">
      <c r="A193" s="84"/>
      <c r="B193" s="85"/>
      <c r="C193" s="86"/>
      <c r="D193" s="87"/>
      <c r="E193" s="88"/>
      <c r="F193" s="89"/>
      <c r="G193" s="89"/>
      <c r="H193" s="89"/>
      <c r="I193" s="90"/>
      <c r="J193" s="89"/>
      <c r="K193" s="89"/>
      <c r="L193" s="89"/>
      <c r="M193" s="89"/>
      <c r="N193" s="89"/>
      <c r="O193" s="89"/>
      <c r="P193" s="89"/>
      <c r="Q193" s="89"/>
    </row>
    <row r="194" spans="1:17" x14ac:dyDescent="0.25">
      <c r="A194" s="84"/>
      <c r="B194" s="85"/>
      <c r="C194" s="86"/>
      <c r="D194" s="87"/>
      <c r="E194" s="88"/>
      <c r="F194" s="89"/>
      <c r="G194" s="89"/>
      <c r="H194" s="89"/>
      <c r="I194" s="90"/>
      <c r="J194" s="89"/>
      <c r="K194" s="89"/>
      <c r="L194" s="89"/>
      <c r="M194" s="89"/>
      <c r="N194" s="89"/>
      <c r="O194" s="89"/>
      <c r="P194" s="89"/>
      <c r="Q194" s="89"/>
    </row>
    <row r="195" spans="1:17" x14ac:dyDescent="0.25">
      <c r="A195" s="84"/>
      <c r="B195" s="85"/>
      <c r="C195" s="86"/>
      <c r="D195" s="87"/>
      <c r="E195" s="88"/>
      <c r="F195" s="89"/>
      <c r="G195" s="89"/>
      <c r="H195" s="89"/>
      <c r="I195" s="90"/>
      <c r="J195" s="89"/>
      <c r="K195" s="89"/>
      <c r="L195" s="89"/>
      <c r="M195" s="89"/>
      <c r="N195" s="89"/>
      <c r="O195" s="89"/>
      <c r="P195" s="89"/>
      <c r="Q195" s="89"/>
    </row>
    <row r="196" spans="1:17" x14ac:dyDescent="0.25">
      <c r="A196" s="84"/>
      <c r="B196" s="85"/>
      <c r="C196" s="86"/>
      <c r="D196" s="87"/>
      <c r="E196" s="88"/>
      <c r="F196" s="89"/>
      <c r="G196" s="89"/>
      <c r="H196" s="89"/>
      <c r="I196" s="90"/>
      <c r="J196" s="89"/>
      <c r="K196" s="89"/>
      <c r="L196" s="89"/>
      <c r="M196" s="89"/>
      <c r="N196" s="89"/>
      <c r="O196" s="89"/>
      <c r="P196" s="89"/>
      <c r="Q196" s="89"/>
    </row>
    <row r="197" spans="1:17" x14ac:dyDescent="0.25">
      <c r="A197" s="91"/>
      <c r="B197" s="85"/>
      <c r="C197" s="86"/>
      <c r="D197" s="87"/>
      <c r="E197" s="88"/>
      <c r="F197" s="89"/>
      <c r="G197" s="89"/>
      <c r="H197" s="89"/>
      <c r="I197" s="89"/>
      <c r="J197" s="89"/>
      <c r="K197" s="89"/>
      <c r="L197" s="89"/>
      <c r="M197" s="89"/>
      <c r="N197" s="89"/>
      <c r="O197" s="89"/>
      <c r="P197" s="89"/>
      <c r="Q197" s="89"/>
    </row>
    <row r="198" spans="1:17" x14ac:dyDescent="0.25">
      <c r="A198" s="91"/>
      <c r="B198" s="85"/>
      <c r="C198" s="92"/>
      <c r="D198" s="87"/>
      <c r="E198" s="88"/>
      <c r="F198" s="89"/>
      <c r="G198" s="89"/>
      <c r="H198" s="89"/>
      <c r="I198" s="89"/>
      <c r="J198" s="89"/>
      <c r="K198" s="89"/>
      <c r="L198" s="89"/>
      <c r="M198" s="89"/>
      <c r="N198" s="89"/>
      <c r="O198" s="89"/>
      <c r="P198" s="89"/>
      <c r="Q198" s="89"/>
    </row>
    <row r="199" spans="1:17" x14ac:dyDescent="0.25">
      <c r="A199" s="91"/>
      <c r="B199" s="85"/>
      <c r="C199" s="92"/>
      <c r="D199" s="87"/>
      <c r="E199" s="88"/>
      <c r="F199" s="89"/>
      <c r="G199" s="89"/>
      <c r="H199" s="89"/>
      <c r="I199" s="89"/>
      <c r="J199" s="89"/>
      <c r="K199" s="89"/>
      <c r="L199" s="89"/>
      <c r="M199" s="89"/>
      <c r="N199" s="89"/>
      <c r="O199" s="89"/>
      <c r="P199" s="89"/>
      <c r="Q199" s="89"/>
    </row>
    <row r="200" spans="1:17" x14ac:dyDescent="0.25">
      <c r="A200" s="91"/>
      <c r="B200" s="85"/>
      <c r="C200" s="92"/>
      <c r="D200" s="87"/>
      <c r="E200" s="88"/>
      <c r="F200" s="89"/>
      <c r="G200" s="89"/>
      <c r="H200" s="89"/>
      <c r="I200" s="89"/>
      <c r="J200" s="89"/>
      <c r="K200" s="89"/>
      <c r="L200" s="89"/>
      <c r="M200" s="89"/>
      <c r="N200" s="89"/>
      <c r="O200" s="89"/>
      <c r="P200" s="89"/>
      <c r="Q200" s="89"/>
    </row>
    <row r="201" spans="1:17" x14ac:dyDescent="0.25">
      <c r="A201" s="91"/>
      <c r="B201" s="85"/>
      <c r="C201" s="92"/>
      <c r="D201" s="87"/>
      <c r="E201" s="88"/>
      <c r="F201" s="89"/>
      <c r="G201" s="89"/>
      <c r="H201" s="89"/>
      <c r="I201" s="89"/>
      <c r="J201" s="89"/>
      <c r="K201" s="89"/>
      <c r="L201" s="89"/>
      <c r="M201" s="89"/>
      <c r="N201" s="89"/>
      <c r="O201" s="89"/>
      <c r="P201" s="89"/>
      <c r="Q201" s="89"/>
    </row>
    <row r="202" spans="1:17" x14ac:dyDescent="0.25">
      <c r="A202" s="91"/>
      <c r="B202" s="85"/>
      <c r="C202" s="92"/>
      <c r="D202" s="87"/>
      <c r="E202" s="88"/>
      <c r="F202" s="89"/>
      <c r="G202" s="89"/>
      <c r="H202" s="89"/>
      <c r="I202" s="89"/>
      <c r="J202" s="89"/>
      <c r="K202" s="89"/>
      <c r="L202" s="89"/>
      <c r="M202" s="89"/>
      <c r="N202" s="89"/>
      <c r="O202" s="89"/>
      <c r="P202" s="89"/>
      <c r="Q202" s="89"/>
    </row>
    <row r="203" spans="1:17" x14ac:dyDescent="0.25">
      <c r="A203" s="91"/>
      <c r="B203" s="85"/>
      <c r="C203" s="92"/>
      <c r="D203" s="87"/>
      <c r="E203" s="88"/>
      <c r="F203" s="89"/>
      <c r="G203" s="89"/>
      <c r="H203" s="89"/>
      <c r="I203" s="89"/>
      <c r="J203" s="89"/>
      <c r="K203" s="89"/>
      <c r="L203" s="89"/>
      <c r="M203" s="89"/>
      <c r="N203" s="89"/>
      <c r="O203" s="89"/>
      <c r="P203" s="89"/>
      <c r="Q203" s="89"/>
    </row>
    <row r="204" spans="1:17" x14ac:dyDescent="0.25">
      <c r="A204" s="91"/>
      <c r="B204" s="85"/>
      <c r="C204" s="92"/>
      <c r="D204" s="87"/>
      <c r="E204" s="88"/>
      <c r="F204" s="89"/>
      <c r="G204" s="89"/>
      <c r="H204" s="89"/>
      <c r="I204" s="89"/>
      <c r="J204" s="89"/>
      <c r="K204" s="89"/>
      <c r="L204" s="89"/>
      <c r="M204" s="89"/>
      <c r="N204" s="89"/>
      <c r="O204" s="89"/>
      <c r="P204" s="89"/>
      <c r="Q204" s="89"/>
    </row>
    <row r="205" spans="1:17" x14ac:dyDescent="0.25">
      <c r="A205" s="91"/>
      <c r="B205" s="85"/>
      <c r="C205" s="92"/>
      <c r="D205" s="87"/>
      <c r="E205" s="88"/>
      <c r="F205" s="89"/>
      <c r="G205" s="89"/>
      <c r="H205" s="89"/>
      <c r="I205" s="89"/>
      <c r="J205" s="89"/>
      <c r="K205" s="89"/>
      <c r="L205" s="89"/>
      <c r="M205" s="89"/>
      <c r="N205" s="89"/>
      <c r="O205" s="89"/>
      <c r="P205" s="89"/>
      <c r="Q205" s="89"/>
    </row>
    <row r="206" spans="1:17" x14ac:dyDescent="0.25">
      <c r="A206" s="91"/>
      <c r="B206" s="85"/>
      <c r="C206" s="92"/>
      <c r="D206" s="87"/>
      <c r="E206" s="88"/>
      <c r="F206" s="89"/>
      <c r="G206" s="89"/>
      <c r="H206" s="89"/>
      <c r="I206" s="89"/>
      <c r="J206" s="89"/>
      <c r="K206" s="89"/>
      <c r="L206" s="89"/>
      <c r="M206" s="89"/>
      <c r="N206" s="89"/>
      <c r="O206" s="89"/>
      <c r="P206" s="89"/>
      <c r="Q206" s="89"/>
    </row>
    <row r="207" spans="1:17" x14ac:dyDescent="0.25">
      <c r="A207" s="91"/>
      <c r="B207" s="85"/>
      <c r="C207" s="92"/>
      <c r="D207" s="87"/>
      <c r="E207" s="88"/>
      <c r="F207" s="89"/>
      <c r="G207" s="89"/>
      <c r="H207" s="89"/>
      <c r="I207" s="89"/>
      <c r="J207" s="89"/>
      <c r="K207" s="89"/>
      <c r="L207" s="89"/>
      <c r="M207" s="89"/>
      <c r="N207" s="89"/>
      <c r="O207" s="89"/>
      <c r="P207" s="89"/>
      <c r="Q207" s="89"/>
    </row>
    <row r="208" spans="1:17" x14ac:dyDescent="0.25">
      <c r="A208" s="91"/>
      <c r="B208" s="85"/>
      <c r="C208" s="92"/>
      <c r="D208" s="87"/>
      <c r="E208" s="88"/>
      <c r="F208" s="89"/>
      <c r="G208" s="89"/>
      <c r="H208" s="89"/>
      <c r="I208" s="89"/>
      <c r="J208" s="89"/>
      <c r="K208" s="89"/>
      <c r="L208" s="89"/>
      <c r="M208" s="89"/>
      <c r="N208" s="89"/>
      <c r="O208" s="89"/>
      <c r="P208" s="89"/>
      <c r="Q208" s="89"/>
    </row>
    <row r="209" spans="1:17" x14ac:dyDescent="0.25">
      <c r="A209" s="91"/>
      <c r="B209" s="85"/>
      <c r="C209" s="92"/>
      <c r="D209" s="87"/>
      <c r="E209" s="88"/>
      <c r="F209" s="89"/>
      <c r="G209" s="89"/>
      <c r="H209" s="89"/>
      <c r="I209" s="89"/>
      <c r="J209" s="89"/>
      <c r="K209" s="89"/>
      <c r="L209" s="89"/>
      <c r="M209" s="89"/>
      <c r="N209" s="89"/>
      <c r="O209" s="89"/>
      <c r="P209" s="89"/>
      <c r="Q209" s="89"/>
    </row>
    <row r="210" spans="1:17" x14ac:dyDescent="0.25">
      <c r="A210" s="91"/>
      <c r="B210" s="85"/>
      <c r="C210" s="92"/>
      <c r="D210" s="87"/>
      <c r="E210" s="88"/>
      <c r="F210" s="89"/>
      <c r="G210" s="89"/>
      <c r="H210" s="89"/>
      <c r="I210" s="89"/>
      <c r="J210" s="89"/>
      <c r="K210" s="89"/>
      <c r="L210" s="89"/>
      <c r="M210" s="89"/>
      <c r="N210" s="89"/>
      <c r="O210" s="89"/>
      <c r="P210" s="89"/>
      <c r="Q210" s="89"/>
    </row>
    <row r="211" spans="1:17" x14ac:dyDescent="0.25">
      <c r="A211" s="93"/>
      <c r="B211" s="94"/>
      <c r="C211" s="43"/>
      <c r="D211" s="80"/>
      <c r="E211" s="81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</row>
    <row r="212" spans="1:17" ht="15.75" x14ac:dyDescent="0.25">
      <c r="A212" s="30"/>
      <c r="B212" s="31"/>
      <c r="C212" s="618"/>
      <c r="D212" s="618"/>
      <c r="E212" s="32"/>
      <c r="F212" s="95"/>
      <c r="G212" s="96"/>
      <c r="H212" s="96"/>
      <c r="I212" s="96"/>
      <c r="J212" s="96"/>
      <c r="K212" s="96"/>
      <c r="L212" s="96"/>
      <c r="M212" s="96"/>
      <c r="N212" s="96"/>
      <c r="O212" s="96"/>
      <c r="P212" s="96"/>
      <c r="Q212" s="96"/>
    </row>
    <row r="213" spans="1:17" ht="15.75" x14ac:dyDescent="0.25">
      <c r="A213" s="93"/>
      <c r="B213" s="79"/>
      <c r="C213" s="618"/>
      <c r="D213" s="618"/>
      <c r="E213" s="81"/>
      <c r="F213" s="621"/>
      <c r="G213" s="621"/>
      <c r="H213" s="621"/>
      <c r="I213" s="621"/>
      <c r="J213" s="38"/>
      <c r="K213" s="38"/>
      <c r="L213" s="39"/>
      <c r="M213" s="43"/>
      <c r="N213" s="43"/>
      <c r="O213" s="43"/>
      <c r="P213" s="43"/>
      <c r="Q213" s="43"/>
    </row>
    <row r="214" spans="1:17" ht="15.75" x14ac:dyDescent="0.25">
      <c r="A214" s="93"/>
      <c r="B214" s="79"/>
      <c r="C214" s="618"/>
      <c r="D214" s="618"/>
      <c r="E214" s="81"/>
      <c r="F214" s="42"/>
      <c r="G214" s="42"/>
      <c r="H214" s="615"/>
      <c r="I214" s="615"/>
      <c r="J214" s="615"/>
      <c r="K214" s="615"/>
      <c r="L214" s="43"/>
      <c r="M214" s="43"/>
      <c r="N214" s="43"/>
      <c r="O214" s="43"/>
      <c r="P214" s="43"/>
      <c r="Q214" s="43"/>
    </row>
    <row r="215" spans="1:17" ht="15.75" x14ac:dyDescent="0.25">
      <c r="A215" s="93"/>
      <c r="B215" s="79"/>
      <c r="C215" s="618"/>
      <c r="D215" s="618"/>
      <c r="E215" s="81"/>
      <c r="F215" s="42"/>
      <c r="G215" s="42"/>
      <c r="H215" s="615"/>
      <c r="I215" s="615"/>
      <c r="J215" s="615"/>
      <c r="K215" s="615"/>
      <c r="L215" s="43"/>
      <c r="M215" s="43"/>
      <c r="N215" s="43"/>
      <c r="O215" s="43"/>
      <c r="P215" s="43"/>
      <c r="Q215" s="43"/>
    </row>
    <row r="216" spans="1:17" x14ac:dyDescent="0.25">
      <c r="A216" s="97"/>
      <c r="B216" s="79"/>
      <c r="C216" s="43"/>
      <c r="D216" s="80"/>
      <c r="E216" s="81"/>
      <c r="F216" s="42"/>
      <c r="G216" s="42"/>
      <c r="H216" s="615"/>
      <c r="I216" s="615"/>
      <c r="J216" s="615"/>
      <c r="K216" s="615"/>
      <c r="L216" s="43"/>
      <c r="M216" s="98"/>
      <c r="N216" s="43"/>
      <c r="O216" s="43"/>
      <c r="P216" s="43"/>
      <c r="Q216" s="43"/>
    </row>
    <row r="217" spans="1:17" x14ac:dyDescent="0.25">
      <c r="A217" s="99"/>
      <c r="B217" s="79"/>
      <c r="C217" s="43"/>
      <c r="D217" s="80"/>
      <c r="E217" s="81"/>
      <c r="F217" s="43"/>
      <c r="G217" s="43"/>
      <c r="H217" s="43"/>
      <c r="I217" s="43"/>
      <c r="J217" s="43"/>
      <c r="K217" s="43"/>
      <c r="L217" s="43"/>
      <c r="M217" s="100"/>
      <c r="N217" s="98"/>
      <c r="O217" s="43"/>
      <c r="P217" s="43"/>
      <c r="Q217" s="43"/>
    </row>
    <row r="218" spans="1:17" x14ac:dyDescent="0.25">
      <c r="A218" s="101"/>
      <c r="B218" s="79"/>
      <c r="C218" s="43"/>
      <c r="D218" s="80"/>
      <c r="E218" s="81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</row>
    <row r="219" spans="1:17" x14ac:dyDescent="0.25">
      <c r="A219" s="101"/>
      <c r="B219" s="79"/>
      <c r="C219" s="43"/>
      <c r="D219" s="80"/>
      <c r="E219" s="81"/>
      <c r="F219" s="43"/>
      <c r="G219" s="43"/>
      <c r="H219" s="43"/>
      <c r="I219" s="43"/>
      <c r="J219" s="49"/>
      <c r="K219" s="50"/>
      <c r="L219" s="43"/>
      <c r="M219" s="43"/>
      <c r="N219" s="43"/>
      <c r="O219" s="43"/>
      <c r="P219" s="43"/>
      <c r="Q219" s="43"/>
    </row>
    <row r="220" spans="1:17" x14ac:dyDescent="0.25">
      <c r="A220" s="632"/>
      <c r="B220" s="632"/>
      <c r="C220" s="43"/>
      <c r="D220" s="633"/>
      <c r="E220" s="633"/>
      <c r="F220" s="633"/>
      <c r="G220" s="43"/>
      <c r="H220" s="43"/>
      <c r="I220" s="43"/>
      <c r="J220" s="51"/>
      <c r="K220" s="52"/>
      <c r="L220" s="43"/>
      <c r="M220" s="43"/>
      <c r="N220" s="43"/>
      <c r="O220" s="43"/>
      <c r="P220" s="43"/>
      <c r="Q220" s="43"/>
    </row>
    <row r="221" spans="1:17" x14ac:dyDescent="0.25">
      <c r="A221" s="632"/>
      <c r="B221" s="632"/>
      <c r="C221" s="43"/>
      <c r="D221" s="633"/>
      <c r="E221" s="633"/>
      <c r="F221" s="63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</row>
    <row r="222" spans="1:17" x14ac:dyDescent="0.25">
      <c r="A222" s="43"/>
      <c r="B222" s="79"/>
      <c r="C222" s="43"/>
      <c r="D222" s="80"/>
      <c r="E222" s="81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</row>
    <row r="223" spans="1:17" x14ac:dyDescent="0.25">
      <c r="A223" s="43"/>
      <c r="B223" s="79"/>
      <c r="C223" s="43"/>
      <c r="D223" s="80"/>
      <c r="E223" s="81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</row>
    <row r="224" spans="1:17" x14ac:dyDescent="0.25">
      <c r="A224" s="630"/>
      <c r="B224" s="630"/>
      <c r="C224" s="630"/>
      <c r="D224" s="630"/>
      <c r="E224" s="630"/>
      <c r="F224" s="630"/>
      <c r="G224" s="630"/>
      <c r="H224" s="630"/>
      <c r="I224" s="630"/>
      <c r="J224" s="630"/>
      <c r="K224" s="630"/>
      <c r="L224" s="630"/>
      <c r="M224" s="630"/>
      <c r="N224" s="630"/>
      <c r="O224" s="630"/>
      <c r="P224" s="630"/>
      <c r="Q224" s="630"/>
    </row>
    <row r="225" spans="1:17" x14ac:dyDescent="0.25">
      <c r="A225" s="78"/>
      <c r="B225" s="79"/>
      <c r="C225" s="43"/>
      <c r="D225" s="80"/>
      <c r="E225" s="81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</row>
    <row r="226" spans="1:17" x14ac:dyDescent="0.25">
      <c r="A226" s="78"/>
      <c r="B226" s="79"/>
      <c r="C226" s="631"/>
      <c r="D226" s="631"/>
      <c r="E226" s="631"/>
      <c r="F226" s="631"/>
      <c r="G226" s="631"/>
      <c r="H226" s="631"/>
      <c r="I226" s="631"/>
      <c r="J226" s="631"/>
      <c r="K226" s="43"/>
      <c r="L226" s="43"/>
      <c r="M226" s="43"/>
      <c r="N226" s="43"/>
      <c r="O226" s="43"/>
      <c r="P226" s="43"/>
      <c r="Q226" s="43"/>
    </row>
    <row r="227" spans="1:17" x14ac:dyDescent="0.25">
      <c r="A227" s="78"/>
      <c r="B227" s="79"/>
      <c r="C227" s="102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</row>
    <row r="228" spans="1:17" x14ac:dyDescent="0.25">
      <c r="A228" s="78"/>
      <c r="B228" s="79"/>
      <c r="C228" s="43"/>
      <c r="D228" s="80"/>
      <c r="E228" s="81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</row>
    <row r="229" spans="1:17" x14ac:dyDescent="0.25">
      <c r="A229" s="82"/>
      <c r="B229" s="79"/>
      <c r="C229" s="43"/>
      <c r="D229" s="80"/>
      <c r="E229" s="81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</row>
    <row r="230" spans="1:17" x14ac:dyDescent="0.25">
      <c r="A230" s="78"/>
      <c r="B230" s="79"/>
      <c r="C230" s="43"/>
      <c r="D230" s="80"/>
      <c r="E230" s="81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</row>
    <row r="231" spans="1:17" x14ac:dyDescent="0.25">
      <c r="A231" s="628"/>
      <c r="B231" s="628"/>
      <c r="C231" s="83"/>
      <c r="D231" s="629"/>
      <c r="E231" s="628"/>
      <c r="F231" s="628"/>
      <c r="G231" s="628"/>
      <c r="H231" s="628"/>
      <c r="I231" s="628"/>
      <c r="J231" s="628"/>
      <c r="K231" s="628"/>
      <c r="L231" s="628"/>
      <c r="M231" s="628"/>
      <c r="N231" s="628"/>
      <c r="O231" s="628"/>
      <c r="P231" s="628"/>
      <c r="Q231" s="628"/>
    </row>
    <row r="232" spans="1:17" x14ac:dyDescent="0.25">
      <c r="A232" s="628"/>
      <c r="B232" s="628"/>
      <c r="C232" s="83"/>
      <c r="D232" s="629"/>
      <c r="E232" s="628"/>
      <c r="F232" s="83"/>
      <c r="G232" s="83"/>
      <c r="H232" s="83"/>
      <c r="I232" s="83"/>
      <c r="J232" s="83"/>
      <c r="K232" s="83"/>
      <c r="L232" s="83"/>
      <c r="M232" s="83"/>
      <c r="N232" s="83"/>
      <c r="O232" s="83"/>
      <c r="P232" s="83"/>
      <c r="Q232" s="83"/>
    </row>
    <row r="233" spans="1:17" x14ac:dyDescent="0.25">
      <c r="A233" s="103"/>
      <c r="B233" s="104"/>
      <c r="C233" s="105"/>
      <c r="D233" s="106"/>
      <c r="E233" s="105"/>
      <c r="F233" s="103"/>
      <c r="G233" s="83"/>
      <c r="H233" s="83"/>
      <c r="I233" s="83"/>
      <c r="J233" s="83"/>
      <c r="K233" s="83"/>
      <c r="L233" s="107"/>
      <c r="M233" s="83"/>
      <c r="N233" s="83"/>
      <c r="O233" s="83"/>
      <c r="P233" s="83"/>
      <c r="Q233" s="83"/>
    </row>
    <row r="234" spans="1:17" x14ac:dyDescent="0.25">
      <c r="A234" s="103"/>
      <c r="B234" s="104"/>
      <c r="C234" s="105"/>
      <c r="D234" s="106"/>
      <c r="E234" s="105"/>
      <c r="F234" s="103"/>
      <c r="G234" s="83"/>
      <c r="H234" s="83"/>
      <c r="I234" s="83"/>
      <c r="J234" s="83"/>
      <c r="K234" s="83"/>
      <c r="L234" s="107"/>
      <c r="M234" s="83"/>
      <c r="N234" s="83"/>
      <c r="O234" s="83"/>
      <c r="P234" s="83"/>
      <c r="Q234" s="83"/>
    </row>
    <row r="235" spans="1:17" x14ac:dyDescent="0.25">
      <c r="A235" s="103"/>
      <c r="B235" s="104"/>
      <c r="C235" s="105"/>
      <c r="D235" s="106"/>
      <c r="E235" s="105"/>
      <c r="F235" s="103"/>
      <c r="G235" s="83"/>
      <c r="H235" s="83"/>
      <c r="I235" s="83"/>
      <c r="J235" s="83"/>
      <c r="K235" s="83"/>
      <c r="L235" s="107"/>
      <c r="M235" s="83"/>
      <c r="N235" s="83"/>
      <c r="O235" s="83"/>
      <c r="P235" s="83"/>
      <c r="Q235" s="83"/>
    </row>
    <row r="236" spans="1:17" x14ac:dyDescent="0.25">
      <c r="A236" s="103"/>
      <c r="B236" s="104"/>
      <c r="C236" s="105"/>
      <c r="D236" s="106"/>
      <c r="E236" s="105"/>
      <c r="F236" s="103"/>
      <c r="G236" s="83"/>
      <c r="H236" s="83"/>
      <c r="I236" s="83"/>
      <c r="J236" s="83"/>
      <c r="K236" s="83"/>
      <c r="L236" s="107"/>
      <c r="M236" s="83"/>
      <c r="N236" s="83"/>
      <c r="O236" s="83"/>
      <c r="P236" s="83"/>
      <c r="Q236" s="83"/>
    </row>
    <row r="237" spans="1:17" x14ac:dyDescent="0.25">
      <c r="A237" s="103"/>
      <c r="B237" s="104"/>
      <c r="C237" s="105"/>
      <c r="D237" s="106"/>
      <c r="E237" s="105"/>
      <c r="F237" s="103"/>
      <c r="G237" s="83"/>
      <c r="H237" s="83"/>
      <c r="I237" s="83"/>
      <c r="J237" s="83"/>
      <c r="K237" s="83"/>
      <c r="L237" s="107"/>
      <c r="M237" s="83"/>
      <c r="N237" s="83"/>
      <c r="O237" s="83"/>
      <c r="P237" s="83"/>
      <c r="Q237" s="83"/>
    </row>
    <row r="238" spans="1:17" x14ac:dyDescent="0.25">
      <c r="A238" s="103"/>
      <c r="B238" s="108"/>
      <c r="C238" s="105"/>
      <c r="D238" s="109"/>
      <c r="E238" s="105"/>
      <c r="F238" s="110"/>
      <c r="G238" s="89"/>
      <c r="H238" s="89"/>
      <c r="I238" s="89"/>
      <c r="J238" s="89"/>
      <c r="K238" s="89"/>
      <c r="L238" s="111"/>
      <c r="M238" s="89"/>
      <c r="N238" s="89"/>
      <c r="O238" s="89"/>
      <c r="P238" s="89"/>
      <c r="Q238" s="89"/>
    </row>
    <row r="239" spans="1:17" x14ac:dyDescent="0.25">
      <c r="A239" s="103"/>
      <c r="B239" s="108"/>
      <c r="C239" s="112"/>
      <c r="D239" s="109"/>
      <c r="E239" s="105"/>
      <c r="F239" s="110"/>
      <c r="G239" s="89"/>
      <c r="H239" s="89"/>
      <c r="I239" s="89"/>
      <c r="J239" s="89"/>
      <c r="K239" s="89"/>
      <c r="L239" s="111"/>
      <c r="M239" s="89"/>
      <c r="N239" s="89"/>
      <c r="O239" s="89"/>
      <c r="P239" s="89"/>
      <c r="Q239" s="89"/>
    </row>
    <row r="240" spans="1:17" x14ac:dyDescent="0.25">
      <c r="A240" s="103"/>
      <c r="B240" s="108"/>
      <c r="C240" s="112"/>
      <c r="D240" s="109"/>
      <c r="E240" s="105"/>
      <c r="F240" s="110"/>
      <c r="G240" s="89"/>
      <c r="H240" s="89"/>
      <c r="I240" s="89"/>
      <c r="J240" s="89"/>
      <c r="K240" s="89"/>
      <c r="L240" s="111"/>
      <c r="M240" s="89"/>
      <c r="N240" s="89"/>
      <c r="O240" s="89"/>
      <c r="P240" s="89"/>
      <c r="Q240" s="89"/>
    </row>
    <row r="241" spans="1:17" x14ac:dyDescent="0.25">
      <c r="A241" s="103"/>
      <c r="B241" s="108"/>
      <c r="C241" s="112"/>
      <c r="D241" s="109"/>
      <c r="E241" s="105"/>
      <c r="F241" s="110"/>
      <c r="G241" s="89"/>
      <c r="H241" s="89"/>
      <c r="I241" s="89"/>
      <c r="J241" s="89"/>
      <c r="K241" s="89"/>
      <c r="L241" s="111"/>
      <c r="M241" s="89"/>
      <c r="N241" s="89"/>
      <c r="O241" s="89"/>
      <c r="P241" s="89"/>
      <c r="Q241" s="89"/>
    </row>
    <row r="242" spans="1:17" x14ac:dyDescent="0.25">
      <c r="A242" s="103"/>
      <c r="B242" s="108"/>
      <c r="C242" s="112"/>
      <c r="D242" s="109"/>
      <c r="E242" s="105"/>
      <c r="F242" s="110"/>
      <c r="G242" s="89"/>
      <c r="H242" s="89"/>
      <c r="I242" s="89"/>
      <c r="J242" s="89"/>
      <c r="K242" s="89"/>
      <c r="L242" s="111"/>
      <c r="M242" s="89"/>
      <c r="N242" s="89"/>
      <c r="O242" s="89"/>
      <c r="P242" s="89"/>
      <c r="Q242" s="89"/>
    </row>
    <row r="243" spans="1:17" x14ac:dyDescent="0.25">
      <c r="A243" s="103"/>
      <c r="B243" s="108"/>
      <c r="C243" s="112"/>
      <c r="D243" s="109"/>
      <c r="E243" s="105"/>
      <c r="F243" s="110"/>
      <c r="G243" s="89"/>
      <c r="H243" s="89"/>
      <c r="I243" s="89"/>
      <c r="J243" s="89"/>
      <c r="K243" s="89"/>
      <c r="L243" s="111"/>
      <c r="M243" s="89"/>
      <c r="N243" s="89"/>
      <c r="O243" s="89"/>
      <c r="P243" s="89"/>
      <c r="Q243" s="89"/>
    </row>
    <row r="244" spans="1:17" x14ac:dyDescent="0.25">
      <c r="A244" s="103"/>
      <c r="B244" s="108"/>
      <c r="C244" s="112"/>
      <c r="D244" s="109"/>
      <c r="E244" s="105"/>
      <c r="F244" s="110"/>
      <c r="G244" s="89"/>
      <c r="H244" s="89"/>
      <c r="I244" s="89"/>
      <c r="J244" s="89"/>
      <c r="K244" s="89"/>
      <c r="L244" s="111"/>
      <c r="M244" s="89"/>
      <c r="N244" s="89"/>
      <c r="O244" s="89"/>
      <c r="P244" s="89"/>
      <c r="Q244" s="89"/>
    </row>
    <row r="245" spans="1:17" x14ac:dyDescent="0.25">
      <c r="A245" s="103"/>
      <c r="B245" s="108"/>
      <c r="C245" s="112"/>
      <c r="D245" s="109"/>
      <c r="E245" s="105"/>
      <c r="F245" s="110"/>
      <c r="G245" s="89"/>
      <c r="H245" s="89"/>
      <c r="I245" s="89"/>
      <c r="J245" s="89"/>
      <c r="K245" s="89"/>
      <c r="L245" s="111"/>
      <c r="M245" s="89"/>
      <c r="N245" s="89"/>
      <c r="O245" s="89"/>
      <c r="P245" s="89"/>
      <c r="Q245" s="89"/>
    </row>
    <row r="246" spans="1:17" x14ac:dyDescent="0.25">
      <c r="A246" s="103"/>
      <c r="B246" s="108"/>
      <c r="C246" s="112"/>
      <c r="D246" s="109"/>
      <c r="E246" s="105"/>
      <c r="F246" s="110"/>
      <c r="G246" s="89"/>
      <c r="H246" s="89"/>
      <c r="I246" s="89"/>
      <c r="J246" s="89"/>
      <c r="K246" s="89"/>
      <c r="L246" s="111"/>
      <c r="M246" s="89"/>
      <c r="N246" s="89"/>
      <c r="O246" s="89"/>
      <c r="P246" s="89"/>
      <c r="Q246" s="89"/>
    </row>
    <row r="247" spans="1:17" x14ac:dyDescent="0.25">
      <c r="A247" s="103"/>
      <c r="B247" s="108"/>
      <c r="C247" s="113"/>
      <c r="D247" s="109"/>
      <c r="E247" s="105"/>
      <c r="F247" s="110"/>
      <c r="G247" s="89"/>
      <c r="H247" s="89"/>
      <c r="I247" s="89"/>
      <c r="J247" s="89"/>
      <c r="K247" s="89"/>
      <c r="L247" s="111"/>
      <c r="M247" s="89"/>
      <c r="N247" s="89"/>
      <c r="O247" s="89"/>
      <c r="P247" s="89"/>
      <c r="Q247" s="89"/>
    </row>
    <row r="248" spans="1:17" x14ac:dyDescent="0.25">
      <c r="A248" s="103"/>
      <c r="B248" s="108"/>
      <c r="C248" s="112"/>
      <c r="D248" s="109"/>
      <c r="E248" s="105"/>
      <c r="F248" s="110"/>
      <c r="G248" s="89"/>
      <c r="H248" s="89"/>
      <c r="I248" s="89"/>
      <c r="J248" s="89"/>
      <c r="K248" s="89"/>
      <c r="L248" s="111"/>
      <c r="M248" s="89"/>
      <c r="N248" s="89"/>
      <c r="O248" s="89"/>
      <c r="P248" s="89"/>
      <c r="Q248" s="89"/>
    </row>
    <row r="249" spans="1:17" x14ac:dyDescent="0.25">
      <c r="A249" s="103"/>
      <c r="B249" s="108"/>
      <c r="C249" s="112"/>
      <c r="D249" s="109"/>
      <c r="E249" s="105"/>
      <c r="F249" s="110"/>
      <c r="G249" s="89"/>
      <c r="H249" s="89"/>
      <c r="I249" s="89"/>
      <c r="J249" s="89"/>
      <c r="K249" s="89"/>
      <c r="L249" s="111"/>
      <c r="M249" s="89"/>
      <c r="N249" s="89"/>
      <c r="O249" s="89"/>
      <c r="P249" s="89"/>
      <c r="Q249" s="89"/>
    </row>
    <row r="250" spans="1:17" x14ac:dyDescent="0.25">
      <c r="A250" s="103"/>
      <c r="B250" s="108"/>
      <c r="C250" s="112"/>
      <c r="D250" s="109"/>
      <c r="E250" s="105"/>
      <c r="F250" s="110"/>
      <c r="G250" s="89"/>
      <c r="H250" s="89"/>
      <c r="I250" s="89"/>
      <c r="J250" s="89"/>
      <c r="K250" s="89"/>
      <c r="L250" s="111"/>
      <c r="M250" s="89"/>
      <c r="N250" s="89"/>
      <c r="O250" s="89"/>
      <c r="P250" s="89"/>
      <c r="Q250" s="89"/>
    </row>
    <row r="251" spans="1:17" x14ac:dyDescent="0.25">
      <c r="A251" s="103"/>
      <c r="B251" s="108"/>
      <c r="C251" s="112"/>
      <c r="D251" s="109"/>
      <c r="E251" s="105"/>
      <c r="F251" s="110"/>
      <c r="G251" s="89"/>
      <c r="H251" s="89"/>
      <c r="I251" s="89"/>
      <c r="J251" s="89"/>
      <c r="K251" s="89"/>
      <c r="L251" s="111"/>
      <c r="M251" s="89"/>
      <c r="N251" s="89"/>
      <c r="O251" s="89"/>
      <c r="P251" s="89"/>
      <c r="Q251" s="89"/>
    </row>
    <row r="252" spans="1:17" x14ac:dyDescent="0.25">
      <c r="A252" s="103"/>
      <c r="B252" s="108"/>
      <c r="C252" s="112"/>
      <c r="D252" s="109"/>
      <c r="E252" s="105"/>
      <c r="F252" s="110"/>
      <c r="G252" s="89"/>
      <c r="H252" s="89"/>
      <c r="I252" s="89"/>
      <c r="J252" s="89"/>
      <c r="K252" s="89"/>
      <c r="L252" s="111"/>
      <c r="M252" s="89"/>
      <c r="N252" s="89"/>
      <c r="O252" s="89"/>
      <c r="P252" s="89"/>
      <c r="Q252" s="89"/>
    </row>
    <row r="253" spans="1:17" x14ac:dyDescent="0.25">
      <c r="A253" s="103"/>
      <c r="B253" s="108"/>
      <c r="C253" s="112"/>
      <c r="D253" s="109"/>
      <c r="E253" s="105"/>
      <c r="F253" s="110"/>
      <c r="G253" s="89"/>
      <c r="H253" s="89"/>
      <c r="I253" s="89"/>
      <c r="J253" s="89"/>
      <c r="K253" s="89"/>
      <c r="L253" s="111"/>
      <c r="M253" s="89"/>
      <c r="N253" s="89"/>
      <c r="O253" s="89"/>
      <c r="P253" s="89"/>
      <c r="Q253" s="89"/>
    </row>
    <row r="254" spans="1:17" x14ac:dyDescent="0.25">
      <c r="A254" s="103"/>
      <c r="B254" s="108"/>
      <c r="C254" s="112"/>
      <c r="D254" s="109"/>
      <c r="E254" s="105"/>
      <c r="F254" s="110"/>
      <c r="G254" s="89"/>
      <c r="H254" s="89"/>
      <c r="I254" s="89"/>
      <c r="J254" s="89"/>
      <c r="K254" s="89"/>
      <c r="L254" s="111"/>
      <c r="M254" s="89"/>
      <c r="N254" s="89"/>
      <c r="O254" s="89"/>
      <c r="P254" s="89"/>
      <c r="Q254" s="89"/>
    </row>
    <row r="255" spans="1:17" x14ac:dyDescent="0.25">
      <c r="A255" s="103"/>
      <c r="B255" s="108"/>
      <c r="C255" s="112"/>
      <c r="D255" s="109"/>
      <c r="E255" s="105"/>
      <c r="F255" s="110"/>
      <c r="G255" s="89"/>
      <c r="H255" s="89"/>
      <c r="I255" s="89"/>
      <c r="J255" s="89"/>
      <c r="K255" s="89"/>
      <c r="L255" s="111"/>
      <c r="M255" s="89"/>
      <c r="N255" s="89"/>
      <c r="O255" s="89"/>
      <c r="P255" s="89"/>
      <c r="Q255" s="89"/>
    </row>
    <row r="256" spans="1:17" x14ac:dyDescent="0.25">
      <c r="A256" s="103"/>
      <c r="B256" s="108"/>
      <c r="C256" s="112"/>
      <c r="D256" s="109"/>
      <c r="E256" s="105"/>
      <c r="F256" s="110"/>
      <c r="G256" s="89"/>
      <c r="H256" s="89"/>
      <c r="I256" s="89"/>
      <c r="J256" s="89"/>
      <c r="K256" s="89"/>
      <c r="L256" s="89"/>
      <c r="M256" s="89"/>
      <c r="N256" s="89"/>
      <c r="O256" s="89"/>
      <c r="P256" s="89"/>
      <c r="Q256" s="89"/>
    </row>
    <row r="257" spans="1:17" x14ac:dyDescent="0.25">
      <c r="A257" s="103"/>
      <c r="B257" s="108"/>
      <c r="C257" s="112"/>
      <c r="D257" s="109"/>
      <c r="E257" s="105"/>
      <c r="F257" s="110"/>
      <c r="G257" s="89"/>
      <c r="H257" s="89"/>
      <c r="I257" s="89"/>
      <c r="J257" s="89"/>
      <c r="K257" s="89"/>
      <c r="L257" s="89"/>
      <c r="M257" s="89"/>
      <c r="N257" s="89"/>
      <c r="O257" s="89"/>
      <c r="P257" s="89"/>
      <c r="Q257" s="89"/>
    </row>
    <row r="258" spans="1:17" x14ac:dyDescent="0.25">
      <c r="A258" s="103"/>
      <c r="B258" s="108"/>
      <c r="C258" s="112"/>
      <c r="D258" s="109"/>
      <c r="E258" s="105"/>
      <c r="F258" s="110"/>
      <c r="G258" s="89"/>
      <c r="H258" s="89"/>
      <c r="I258" s="89"/>
      <c r="J258" s="89"/>
      <c r="K258" s="89"/>
      <c r="L258" s="89"/>
      <c r="M258" s="89"/>
      <c r="N258" s="89"/>
      <c r="O258" s="89"/>
      <c r="P258" s="89"/>
      <c r="Q258" s="89"/>
    </row>
    <row r="259" spans="1:17" x14ac:dyDescent="0.25">
      <c r="A259" s="103"/>
      <c r="B259" s="108"/>
      <c r="C259" s="112"/>
      <c r="D259" s="109"/>
      <c r="E259" s="105"/>
      <c r="F259" s="110"/>
      <c r="G259" s="89"/>
      <c r="H259" s="89"/>
      <c r="I259" s="89"/>
      <c r="J259" s="89"/>
      <c r="K259" s="89"/>
      <c r="L259" s="89"/>
      <c r="M259" s="89"/>
      <c r="N259" s="89"/>
      <c r="O259" s="89"/>
      <c r="P259" s="89"/>
      <c r="Q259" s="89"/>
    </row>
    <row r="260" spans="1:17" x14ac:dyDescent="0.25">
      <c r="A260" s="103"/>
      <c r="B260" s="108"/>
      <c r="C260" s="112"/>
      <c r="D260" s="109"/>
      <c r="E260" s="105"/>
      <c r="F260" s="110"/>
      <c r="G260" s="89"/>
      <c r="H260" s="89"/>
      <c r="I260" s="89"/>
      <c r="J260" s="89"/>
      <c r="K260" s="89"/>
      <c r="L260" s="89"/>
      <c r="M260" s="89"/>
      <c r="N260" s="89"/>
      <c r="O260" s="89"/>
      <c r="P260" s="89"/>
      <c r="Q260" s="89"/>
    </row>
    <row r="261" spans="1:17" x14ac:dyDescent="0.25">
      <c r="A261" s="103"/>
      <c r="B261" s="108"/>
      <c r="C261" s="112"/>
      <c r="D261" s="109"/>
      <c r="E261" s="105"/>
      <c r="F261" s="110"/>
      <c r="G261" s="89"/>
      <c r="H261" s="89"/>
      <c r="I261" s="89"/>
      <c r="J261" s="89"/>
      <c r="K261" s="89"/>
      <c r="L261" s="89"/>
      <c r="M261" s="89"/>
      <c r="N261" s="89"/>
      <c r="O261" s="89"/>
      <c r="P261" s="89"/>
      <c r="Q261" s="89"/>
    </row>
    <row r="262" spans="1:17" x14ac:dyDescent="0.25">
      <c r="A262" s="103"/>
      <c r="B262" s="108"/>
      <c r="C262" s="112"/>
      <c r="D262" s="109"/>
      <c r="E262" s="105"/>
      <c r="F262" s="110"/>
      <c r="G262" s="89"/>
      <c r="H262" s="89"/>
      <c r="I262" s="89"/>
      <c r="J262" s="89"/>
      <c r="K262" s="89"/>
      <c r="L262" s="89"/>
      <c r="M262" s="89"/>
      <c r="N262" s="89"/>
      <c r="O262" s="89"/>
      <c r="P262" s="89"/>
      <c r="Q262" s="89"/>
    </row>
    <row r="263" spans="1:17" x14ac:dyDescent="0.25">
      <c r="A263" s="103"/>
      <c r="B263" s="108"/>
      <c r="C263" s="112"/>
      <c r="D263" s="109"/>
      <c r="E263" s="105"/>
      <c r="F263" s="110"/>
      <c r="G263" s="89"/>
      <c r="H263" s="89"/>
      <c r="I263" s="89"/>
      <c r="J263" s="89"/>
      <c r="K263" s="89"/>
      <c r="L263" s="89"/>
      <c r="M263" s="89"/>
      <c r="N263" s="89"/>
      <c r="O263" s="89"/>
      <c r="P263" s="89"/>
      <c r="Q263" s="89"/>
    </row>
    <row r="264" spans="1:17" x14ac:dyDescent="0.25">
      <c r="A264" s="103"/>
      <c r="B264" s="108"/>
      <c r="C264" s="112"/>
      <c r="D264" s="109"/>
      <c r="E264" s="105"/>
      <c r="F264" s="110"/>
      <c r="G264" s="89"/>
      <c r="H264" s="89"/>
      <c r="I264" s="89"/>
      <c r="J264" s="89"/>
      <c r="K264" s="89"/>
      <c r="L264" s="89"/>
      <c r="M264" s="89"/>
      <c r="N264" s="89"/>
      <c r="O264" s="89"/>
      <c r="P264" s="89"/>
      <c r="Q264" s="89"/>
    </row>
    <row r="265" spans="1:17" x14ac:dyDescent="0.25">
      <c r="A265" s="103"/>
      <c r="B265" s="108"/>
      <c r="C265" s="112"/>
      <c r="D265" s="109"/>
      <c r="E265" s="105"/>
      <c r="F265" s="110"/>
      <c r="G265" s="89"/>
      <c r="H265" s="89"/>
      <c r="I265" s="89"/>
      <c r="J265" s="89"/>
      <c r="K265" s="89"/>
      <c r="L265" s="89"/>
      <c r="M265" s="89"/>
      <c r="N265" s="89"/>
      <c r="O265" s="89"/>
      <c r="P265" s="89"/>
      <c r="Q265" s="89"/>
    </row>
    <row r="266" spans="1:17" x14ac:dyDescent="0.25">
      <c r="A266" s="103"/>
      <c r="B266" s="108"/>
      <c r="C266" s="112"/>
      <c r="D266" s="109"/>
      <c r="E266" s="105"/>
      <c r="F266" s="110"/>
      <c r="G266" s="89"/>
      <c r="H266" s="89"/>
      <c r="I266" s="89"/>
      <c r="J266" s="89"/>
      <c r="K266" s="89"/>
      <c r="L266" s="89"/>
      <c r="M266" s="89"/>
      <c r="N266" s="89"/>
      <c r="O266" s="89"/>
      <c r="P266" s="89"/>
      <c r="Q266" s="89"/>
    </row>
    <row r="267" spans="1:17" x14ac:dyDescent="0.25">
      <c r="A267" s="103"/>
      <c r="B267" s="108"/>
      <c r="C267" s="112"/>
      <c r="D267" s="109"/>
      <c r="E267" s="105"/>
      <c r="F267" s="110"/>
      <c r="G267" s="89"/>
      <c r="H267" s="89"/>
      <c r="I267" s="89"/>
      <c r="J267" s="89"/>
      <c r="K267" s="89"/>
      <c r="L267" s="89"/>
      <c r="M267" s="89"/>
      <c r="N267" s="89"/>
      <c r="O267" s="89"/>
      <c r="P267" s="89"/>
      <c r="Q267" s="89"/>
    </row>
    <row r="268" spans="1:17" x14ac:dyDescent="0.25">
      <c r="A268" s="103"/>
      <c r="B268" s="108"/>
      <c r="C268" s="112"/>
      <c r="D268" s="109"/>
      <c r="E268" s="105"/>
      <c r="F268" s="110"/>
      <c r="G268" s="89"/>
      <c r="H268" s="89"/>
      <c r="I268" s="89"/>
      <c r="J268" s="89"/>
      <c r="K268" s="89"/>
      <c r="L268" s="89"/>
      <c r="M268" s="89"/>
      <c r="N268" s="89"/>
      <c r="O268" s="89"/>
      <c r="P268" s="89"/>
      <c r="Q268" s="89"/>
    </row>
    <row r="269" spans="1:17" x14ac:dyDescent="0.25">
      <c r="A269" s="103"/>
      <c r="B269" s="108"/>
      <c r="C269" s="112"/>
      <c r="D269" s="109"/>
      <c r="E269" s="105"/>
      <c r="F269" s="110"/>
      <c r="G269" s="89"/>
      <c r="H269" s="89"/>
      <c r="I269" s="89"/>
      <c r="J269" s="89"/>
      <c r="K269" s="89"/>
      <c r="L269" s="89"/>
      <c r="M269" s="89"/>
      <c r="N269" s="89"/>
      <c r="O269" s="89"/>
      <c r="P269" s="89"/>
      <c r="Q269" s="89"/>
    </row>
    <row r="270" spans="1:17" x14ac:dyDescent="0.25">
      <c r="A270" s="93"/>
      <c r="B270" s="94"/>
      <c r="C270" s="43"/>
      <c r="D270" s="80"/>
      <c r="E270" s="81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</row>
    <row r="271" spans="1:17" ht="15.75" x14ac:dyDescent="0.25">
      <c r="A271" s="30"/>
      <c r="B271" s="31"/>
      <c r="C271" s="618"/>
      <c r="D271" s="618"/>
      <c r="E271" s="32"/>
      <c r="F271" s="95"/>
      <c r="G271" s="96"/>
      <c r="H271" s="96"/>
      <c r="I271" s="96"/>
      <c r="J271" s="96"/>
      <c r="K271" s="96"/>
      <c r="L271" s="96"/>
      <c r="M271" s="96"/>
      <c r="N271" s="96"/>
      <c r="O271" s="96"/>
      <c r="P271" s="96"/>
      <c r="Q271" s="96"/>
    </row>
    <row r="272" spans="1:17" ht="15.75" x14ac:dyDescent="0.25">
      <c r="A272" s="93"/>
      <c r="B272" s="79"/>
      <c r="C272" s="618"/>
      <c r="D272" s="618"/>
      <c r="E272" s="81"/>
      <c r="F272" s="621"/>
      <c r="G272" s="621"/>
      <c r="H272" s="621"/>
      <c r="I272" s="621"/>
      <c r="J272" s="38"/>
      <c r="K272" s="38"/>
      <c r="L272" s="39"/>
      <c r="M272" s="43"/>
      <c r="N272" s="43"/>
      <c r="O272" s="43"/>
      <c r="P272" s="43"/>
      <c r="Q272" s="43"/>
    </row>
    <row r="273" spans="1:17" ht="15.75" x14ac:dyDescent="0.25">
      <c r="A273" s="93"/>
      <c r="B273" s="79"/>
      <c r="C273" s="618"/>
      <c r="D273" s="618"/>
      <c r="E273" s="81"/>
      <c r="F273" s="42"/>
      <c r="G273" s="42"/>
      <c r="H273" s="615"/>
      <c r="I273" s="615"/>
      <c r="J273" s="615"/>
      <c r="K273" s="615"/>
      <c r="L273" s="43"/>
      <c r="M273" s="43"/>
      <c r="N273" s="43"/>
      <c r="O273" s="43"/>
      <c r="P273" s="43"/>
      <c r="Q273" s="43"/>
    </row>
    <row r="274" spans="1:17" ht="15.75" x14ac:dyDescent="0.25">
      <c r="A274" s="93"/>
      <c r="B274" s="79"/>
      <c r="C274" s="618"/>
      <c r="D274" s="618"/>
      <c r="E274" s="81"/>
      <c r="F274" s="42"/>
      <c r="G274" s="42"/>
      <c r="H274" s="615"/>
      <c r="I274" s="615"/>
      <c r="J274" s="615"/>
      <c r="K274" s="615"/>
      <c r="L274" s="43"/>
      <c r="M274" s="43"/>
      <c r="N274" s="43"/>
      <c r="O274" s="43"/>
      <c r="P274" s="43"/>
      <c r="Q274" s="43"/>
    </row>
    <row r="275" spans="1:17" x14ac:dyDescent="0.25">
      <c r="A275" s="97"/>
      <c r="B275" s="79"/>
      <c r="C275" s="43"/>
      <c r="D275" s="80"/>
      <c r="E275" s="81"/>
      <c r="F275" s="42"/>
      <c r="G275" s="42"/>
      <c r="H275" s="615"/>
      <c r="I275" s="615"/>
      <c r="J275" s="615"/>
      <c r="K275" s="615"/>
      <c r="L275" s="43"/>
      <c r="M275" s="98"/>
      <c r="N275" s="43"/>
      <c r="O275" s="43"/>
      <c r="P275" s="43"/>
      <c r="Q275" s="43"/>
    </row>
    <row r="276" spans="1:17" x14ac:dyDescent="0.25">
      <c r="A276" s="99"/>
      <c r="B276" s="79"/>
      <c r="C276" s="43"/>
      <c r="D276" s="80"/>
      <c r="E276" s="81"/>
      <c r="F276" s="43"/>
      <c r="G276" s="43"/>
      <c r="H276" s="43"/>
      <c r="I276" s="43"/>
      <c r="J276" s="43"/>
      <c r="K276" s="43"/>
      <c r="L276" s="43"/>
      <c r="M276" s="100"/>
      <c r="N276" s="98"/>
      <c r="O276" s="43"/>
      <c r="P276" s="43"/>
      <c r="Q276" s="43"/>
    </row>
    <row r="277" spans="1:17" x14ac:dyDescent="0.25">
      <c r="A277" s="101"/>
      <c r="B277" s="79"/>
      <c r="C277" s="43"/>
      <c r="D277" s="80"/>
      <c r="E277" s="81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</row>
    <row r="278" spans="1:17" x14ac:dyDescent="0.25">
      <c r="A278" s="101"/>
      <c r="B278" s="79"/>
      <c r="C278" s="43"/>
      <c r="D278" s="80"/>
      <c r="E278" s="81"/>
      <c r="F278" s="43"/>
      <c r="G278" s="43"/>
      <c r="H278" s="43"/>
      <c r="I278" s="43"/>
      <c r="J278" s="49"/>
      <c r="K278" s="50"/>
      <c r="L278" s="43"/>
      <c r="M278" s="43"/>
      <c r="N278" s="43"/>
      <c r="O278" s="43"/>
      <c r="P278" s="43"/>
      <c r="Q278" s="43"/>
    </row>
    <row r="279" spans="1:17" x14ac:dyDescent="0.25">
      <c r="A279" s="632"/>
      <c r="B279" s="632"/>
      <c r="C279" s="43"/>
      <c r="D279" s="633"/>
      <c r="E279" s="633"/>
      <c r="F279" s="633"/>
      <c r="G279" s="43"/>
      <c r="H279" s="43"/>
      <c r="I279" s="43"/>
      <c r="J279" s="51"/>
      <c r="K279" s="52"/>
      <c r="L279" s="43"/>
      <c r="M279" s="43"/>
      <c r="N279" s="43"/>
      <c r="O279" s="43"/>
      <c r="P279" s="43"/>
      <c r="Q279" s="43"/>
    </row>
    <row r="280" spans="1:17" x14ac:dyDescent="0.25">
      <c r="A280" s="632"/>
      <c r="B280" s="632"/>
      <c r="C280" s="43"/>
      <c r="D280" s="633"/>
      <c r="E280" s="633"/>
      <c r="F280" s="63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</row>
    <row r="281" spans="1:17" x14ac:dyDescent="0.25">
      <c r="A281" s="43"/>
      <c r="B281" s="79"/>
      <c r="C281" s="43"/>
      <c r="D281" s="80"/>
      <c r="E281" s="81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</row>
    <row r="282" spans="1:17" x14ac:dyDescent="0.25">
      <c r="A282" s="43"/>
      <c r="B282" s="79"/>
      <c r="C282" s="43"/>
      <c r="D282" s="80"/>
      <c r="E282" s="81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</row>
    <row r="283" spans="1:17" x14ac:dyDescent="0.25">
      <c r="A283" s="630"/>
      <c r="B283" s="630"/>
      <c r="C283" s="630"/>
      <c r="D283" s="630"/>
      <c r="E283" s="630"/>
      <c r="F283" s="630"/>
      <c r="G283" s="630"/>
      <c r="H283" s="630"/>
      <c r="I283" s="630"/>
      <c r="J283" s="630"/>
      <c r="K283" s="630"/>
      <c r="L283" s="630"/>
      <c r="M283" s="630"/>
      <c r="N283" s="630"/>
      <c r="O283" s="630"/>
      <c r="P283" s="630"/>
      <c r="Q283" s="630"/>
    </row>
    <row r="284" spans="1:17" x14ac:dyDescent="0.25">
      <c r="A284" s="78"/>
      <c r="B284" s="79"/>
      <c r="C284" s="43"/>
      <c r="D284" s="80"/>
      <c r="E284" s="81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</row>
    <row r="285" spans="1:17" x14ac:dyDescent="0.25">
      <c r="A285" s="78"/>
      <c r="B285" s="79"/>
      <c r="C285" s="631"/>
      <c r="D285" s="631"/>
      <c r="E285" s="631"/>
      <c r="F285" s="631"/>
      <c r="G285" s="631"/>
      <c r="H285" s="631"/>
      <c r="I285" s="631"/>
      <c r="J285" s="631"/>
      <c r="K285" s="43"/>
      <c r="L285" s="43"/>
      <c r="M285" s="43"/>
      <c r="N285" s="43"/>
      <c r="O285" s="43"/>
      <c r="P285" s="43"/>
      <c r="Q285" s="43"/>
    </row>
    <row r="286" spans="1:17" x14ac:dyDescent="0.25">
      <c r="A286" s="78"/>
      <c r="B286" s="79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</row>
    <row r="287" spans="1:17" x14ac:dyDescent="0.25">
      <c r="A287" s="78"/>
      <c r="B287" s="79"/>
      <c r="C287" s="43"/>
      <c r="D287" s="80"/>
      <c r="E287" s="81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</row>
    <row r="288" spans="1:17" x14ac:dyDescent="0.25">
      <c r="A288" s="82"/>
      <c r="B288" s="79"/>
      <c r="C288" s="43"/>
      <c r="D288" s="80"/>
      <c r="E288" s="81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</row>
    <row r="289" spans="1:17" x14ac:dyDescent="0.25">
      <c r="A289" s="78"/>
      <c r="B289" s="79"/>
      <c r="C289" s="43"/>
      <c r="D289" s="80"/>
      <c r="E289" s="81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</row>
    <row r="290" spans="1:17" x14ac:dyDescent="0.25">
      <c r="A290" s="628"/>
      <c r="B290" s="628"/>
      <c r="C290" s="83"/>
      <c r="D290" s="629"/>
      <c r="E290" s="628"/>
      <c r="F290" s="628"/>
      <c r="G290" s="628"/>
      <c r="H290" s="628"/>
      <c r="I290" s="628"/>
      <c r="J290" s="628"/>
      <c r="K290" s="628"/>
      <c r="L290" s="628"/>
      <c r="M290" s="628"/>
      <c r="N290" s="628"/>
      <c r="O290" s="628"/>
      <c r="P290" s="628"/>
      <c r="Q290" s="628"/>
    </row>
    <row r="291" spans="1:17" x14ac:dyDescent="0.25">
      <c r="A291" s="628"/>
      <c r="B291" s="628"/>
      <c r="C291" s="83"/>
      <c r="D291" s="629"/>
      <c r="E291" s="628"/>
      <c r="F291" s="83"/>
      <c r="G291" s="83"/>
      <c r="H291" s="83"/>
      <c r="I291" s="83"/>
      <c r="J291" s="83"/>
      <c r="K291" s="83"/>
      <c r="L291" s="83"/>
      <c r="M291" s="83"/>
      <c r="N291" s="83"/>
      <c r="O291" s="83"/>
      <c r="P291" s="83"/>
      <c r="Q291" s="83"/>
    </row>
    <row r="292" spans="1:17" x14ac:dyDescent="0.25">
      <c r="A292" s="103"/>
      <c r="B292" s="114"/>
      <c r="C292" s="112"/>
      <c r="D292" s="109"/>
      <c r="E292" s="104"/>
      <c r="F292" s="89"/>
      <c r="G292" s="89"/>
      <c r="H292" s="89"/>
      <c r="I292" s="115"/>
      <c r="J292" s="89"/>
      <c r="K292" s="89"/>
      <c r="L292" s="89"/>
      <c r="M292" s="89"/>
      <c r="N292" s="89"/>
      <c r="O292" s="89"/>
      <c r="P292" s="89"/>
      <c r="Q292" s="89"/>
    </row>
    <row r="293" spans="1:17" x14ac:dyDescent="0.25">
      <c r="A293" s="103"/>
      <c r="B293" s="114"/>
      <c r="C293" s="112"/>
      <c r="D293" s="109"/>
      <c r="E293" s="104"/>
      <c r="F293" s="89"/>
      <c r="G293" s="89"/>
      <c r="H293" s="89"/>
      <c r="I293" s="115"/>
      <c r="J293" s="89"/>
      <c r="K293" s="89"/>
      <c r="L293" s="89"/>
      <c r="M293" s="89"/>
      <c r="N293" s="89"/>
      <c r="O293" s="89"/>
      <c r="P293" s="89"/>
      <c r="Q293" s="89"/>
    </row>
    <row r="294" spans="1:17" x14ac:dyDescent="0.25">
      <c r="A294" s="103"/>
      <c r="B294" s="114"/>
      <c r="C294" s="112"/>
      <c r="D294" s="109"/>
      <c r="E294" s="104"/>
      <c r="F294" s="89"/>
      <c r="G294" s="89"/>
      <c r="H294" s="89"/>
      <c r="I294" s="115"/>
      <c r="J294" s="89"/>
      <c r="K294" s="89"/>
      <c r="L294" s="89"/>
      <c r="M294" s="89"/>
      <c r="N294" s="89"/>
      <c r="O294" s="89"/>
      <c r="P294" s="89"/>
      <c r="Q294" s="89"/>
    </row>
    <row r="295" spans="1:17" x14ac:dyDescent="0.25">
      <c r="A295" s="107"/>
      <c r="B295" s="114"/>
      <c r="C295" s="112"/>
      <c r="D295" s="109"/>
      <c r="E295" s="104"/>
      <c r="F295" s="89"/>
      <c r="G295" s="89"/>
      <c r="H295" s="89"/>
      <c r="I295" s="116"/>
      <c r="J295" s="89"/>
      <c r="K295" s="89"/>
      <c r="L295" s="89"/>
      <c r="M295" s="89"/>
      <c r="N295" s="89"/>
      <c r="O295" s="89"/>
      <c r="P295" s="89"/>
      <c r="Q295" s="89"/>
    </row>
    <row r="296" spans="1:17" x14ac:dyDescent="0.25">
      <c r="A296" s="91"/>
      <c r="B296" s="85"/>
      <c r="C296" s="92"/>
      <c r="D296" s="87"/>
      <c r="E296" s="88"/>
      <c r="F296" s="89"/>
      <c r="G296" s="89"/>
      <c r="H296" s="89"/>
      <c r="I296" s="89"/>
      <c r="J296" s="89"/>
      <c r="K296" s="89"/>
      <c r="L296" s="89"/>
      <c r="M296" s="89"/>
      <c r="N296" s="89"/>
      <c r="O296" s="89"/>
      <c r="P296" s="89"/>
      <c r="Q296" s="89"/>
    </row>
    <row r="297" spans="1:17" x14ac:dyDescent="0.25">
      <c r="A297" s="91"/>
      <c r="B297" s="85"/>
      <c r="C297" s="92"/>
      <c r="D297" s="87"/>
      <c r="E297" s="88"/>
      <c r="F297" s="89"/>
      <c r="G297" s="89"/>
      <c r="H297" s="89"/>
      <c r="I297" s="89"/>
      <c r="J297" s="89"/>
      <c r="K297" s="89"/>
      <c r="L297" s="89"/>
      <c r="M297" s="89"/>
      <c r="N297" s="89"/>
      <c r="O297" s="89"/>
      <c r="P297" s="89"/>
      <c r="Q297" s="89"/>
    </row>
    <row r="298" spans="1:17" x14ac:dyDescent="0.25">
      <c r="A298" s="91"/>
      <c r="B298" s="85"/>
      <c r="C298" s="92"/>
      <c r="D298" s="87"/>
      <c r="E298" s="88"/>
      <c r="F298" s="89"/>
      <c r="G298" s="89"/>
      <c r="H298" s="89"/>
      <c r="I298" s="89"/>
      <c r="J298" s="89"/>
      <c r="K298" s="89"/>
      <c r="L298" s="89"/>
      <c r="M298" s="89"/>
      <c r="N298" s="89"/>
      <c r="O298" s="89"/>
      <c r="P298" s="89"/>
      <c r="Q298" s="89"/>
    </row>
    <row r="299" spans="1:17" x14ac:dyDescent="0.25">
      <c r="A299" s="91"/>
      <c r="B299" s="85"/>
      <c r="C299" s="92"/>
      <c r="D299" s="87"/>
      <c r="E299" s="88"/>
      <c r="F299" s="89"/>
      <c r="G299" s="89"/>
      <c r="H299" s="89"/>
      <c r="I299" s="89"/>
      <c r="J299" s="89"/>
      <c r="K299" s="89"/>
      <c r="L299" s="89"/>
      <c r="M299" s="89"/>
      <c r="N299" s="89"/>
      <c r="O299" s="89"/>
      <c r="P299" s="89"/>
      <c r="Q299" s="89"/>
    </row>
    <row r="300" spans="1:17" x14ac:dyDescent="0.25">
      <c r="A300" s="91"/>
      <c r="B300" s="85"/>
      <c r="C300" s="92"/>
      <c r="D300" s="87"/>
      <c r="E300" s="88"/>
      <c r="F300" s="89"/>
      <c r="G300" s="89"/>
      <c r="H300" s="89"/>
      <c r="I300" s="89"/>
      <c r="J300" s="89"/>
      <c r="K300" s="89"/>
      <c r="L300" s="89"/>
      <c r="M300" s="89"/>
      <c r="N300" s="89"/>
      <c r="O300" s="89"/>
      <c r="P300" s="89"/>
      <c r="Q300" s="89"/>
    </row>
    <row r="301" spans="1:17" x14ac:dyDescent="0.25">
      <c r="A301" s="91"/>
      <c r="B301" s="85"/>
      <c r="C301" s="92"/>
      <c r="D301" s="87"/>
      <c r="E301" s="88"/>
      <c r="F301" s="89"/>
      <c r="G301" s="89"/>
      <c r="H301" s="89"/>
      <c r="I301" s="89"/>
      <c r="J301" s="89"/>
      <c r="K301" s="89"/>
      <c r="L301" s="89"/>
      <c r="M301" s="89"/>
      <c r="N301" s="89"/>
      <c r="O301" s="89"/>
      <c r="P301" s="89"/>
      <c r="Q301" s="89"/>
    </row>
    <row r="302" spans="1:17" x14ac:dyDescent="0.25">
      <c r="A302" s="91"/>
      <c r="B302" s="85"/>
      <c r="C302" s="92"/>
      <c r="D302" s="87"/>
      <c r="E302" s="88"/>
      <c r="F302" s="89"/>
      <c r="G302" s="89"/>
      <c r="H302" s="89"/>
      <c r="I302" s="89"/>
      <c r="J302" s="89"/>
      <c r="K302" s="89"/>
      <c r="L302" s="89"/>
      <c r="M302" s="89"/>
      <c r="N302" s="89"/>
      <c r="O302" s="89"/>
      <c r="P302" s="89"/>
      <c r="Q302" s="89"/>
    </row>
    <row r="303" spans="1:17" x14ac:dyDescent="0.25">
      <c r="A303" s="91"/>
      <c r="B303" s="85"/>
      <c r="C303" s="92"/>
      <c r="D303" s="87"/>
      <c r="E303" s="88"/>
      <c r="F303" s="89"/>
      <c r="G303" s="89"/>
      <c r="H303" s="89"/>
      <c r="I303" s="89"/>
      <c r="J303" s="89"/>
      <c r="K303" s="89"/>
      <c r="L303" s="89"/>
      <c r="M303" s="89"/>
      <c r="N303" s="89"/>
      <c r="O303" s="89"/>
      <c r="P303" s="89"/>
      <c r="Q303" s="89"/>
    </row>
    <row r="304" spans="1:17" x14ac:dyDescent="0.25">
      <c r="A304" s="91"/>
      <c r="B304" s="85"/>
      <c r="C304" s="92"/>
      <c r="D304" s="87"/>
      <c r="E304" s="88"/>
      <c r="F304" s="89"/>
      <c r="G304" s="89"/>
      <c r="H304" s="89"/>
      <c r="I304" s="89"/>
      <c r="J304" s="89"/>
      <c r="K304" s="89"/>
      <c r="L304" s="89"/>
      <c r="M304" s="89"/>
      <c r="N304" s="89"/>
      <c r="O304" s="89"/>
      <c r="P304" s="89"/>
      <c r="Q304" s="89"/>
    </row>
    <row r="305" spans="1:17" x14ac:dyDescent="0.25">
      <c r="A305" s="91"/>
      <c r="B305" s="85"/>
      <c r="C305" s="92"/>
      <c r="D305" s="87"/>
      <c r="E305" s="88"/>
      <c r="F305" s="89"/>
      <c r="G305" s="89"/>
      <c r="H305" s="89"/>
      <c r="I305" s="89"/>
      <c r="J305" s="89"/>
      <c r="K305" s="89"/>
      <c r="L305" s="89"/>
      <c r="M305" s="89"/>
      <c r="N305" s="89"/>
      <c r="O305" s="89"/>
      <c r="P305" s="89"/>
      <c r="Q305" s="89"/>
    </row>
    <row r="306" spans="1:17" x14ac:dyDescent="0.25">
      <c r="A306" s="91"/>
      <c r="B306" s="85"/>
      <c r="C306" s="92"/>
      <c r="D306" s="87"/>
      <c r="E306" s="88"/>
      <c r="F306" s="89"/>
      <c r="G306" s="89"/>
      <c r="H306" s="89"/>
      <c r="I306" s="89"/>
      <c r="J306" s="89"/>
      <c r="K306" s="89"/>
      <c r="L306" s="89"/>
      <c r="M306" s="89"/>
      <c r="N306" s="89"/>
      <c r="O306" s="89"/>
      <c r="P306" s="89"/>
      <c r="Q306" s="89"/>
    </row>
    <row r="307" spans="1:17" x14ac:dyDescent="0.25">
      <c r="A307" s="91"/>
      <c r="B307" s="85"/>
      <c r="C307" s="92"/>
      <c r="D307" s="87"/>
      <c r="E307" s="88"/>
      <c r="F307" s="89"/>
      <c r="G307" s="89"/>
      <c r="H307" s="89"/>
      <c r="I307" s="89"/>
      <c r="J307" s="89"/>
      <c r="K307" s="89"/>
      <c r="L307" s="89"/>
      <c r="M307" s="89"/>
      <c r="N307" s="89"/>
      <c r="O307" s="89"/>
      <c r="P307" s="89"/>
      <c r="Q307" s="89"/>
    </row>
    <row r="308" spans="1:17" x14ac:dyDescent="0.25">
      <c r="A308" s="91"/>
      <c r="B308" s="85"/>
      <c r="C308" s="92"/>
      <c r="D308" s="87"/>
      <c r="E308" s="88"/>
      <c r="F308" s="89"/>
      <c r="G308" s="89"/>
      <c r="H308" s="89"/>
      <c r="I308" s="89"/>
      <c r="J308" s="89"/>
      <c r="K308" s="89"/>
      <c r="L308" s="89"/>
      <c r="M308" s="89"/>
      <c r="N308" s="89"/>
      <c r="O308" s="89"/>
      <c r="P308" s="89"/>
      <c r="Q308" s="89"/>
    </row>
    <row r="309" spans="1:17" x14ac:dyDescent="0.25">
      <c r="A309" s="93"/>
      <c r="B309" s="94"/>
      <c r="C309" s="43"/>
      <c r="D309" s="80"/>
      <c r="E309" s="81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</row>
    <row r="310" spans="1:17" ht="15.75" x14ac:dyDescent="0.25">
      <c r="A310" s="30"/>
      <c r="B310" s="31"/>
      <c r="C310" s="618"/>
      <c r="D310" s="618"/>
      <c r="E310" s="32"/>
      <c r="F310" s="95"/>
      <c r="G310" s="96"/>
      <c r="H310" s="96"/>
      <c r="I310" s="96"/>
      <c r="J310" s="96"/>
      <c r="K310" s="96"/>
      <c r="L310" s="96"/>
      <c r="M310" s="96"/>
      <c r="N310" s="96"/>
      <c r="O310" s="96"/>
      <c r="P310" s="96"/>
      <c r="Q310" s="96"/>
    </row>
    <row r="311" spans="1:17" ht="15.75" x14ac:dyDescent="0.25">
      <c r="A311" s="93"/>
      <c r="B311" s="79"/>
      <c r="C311" s="618"/>
      <c r="D311" s="618"/>
      <c r="E311" s="81"/>
      <c r="F311" s="621"/>
      <c r="G311" s="621"/>
      <c r="H311" s="621"/>
      <c r="I311" s="621"/>
      <c r="J311" s="38"/>
      <c r="K311" s="38"/>
      <c r="L311" s="39"/>
      <c r="M311" s="43"/>
      <c r="N311" s="43"/>
      <c r="O311" s="43"/>
      <c r="P311" s="43"/>
      <c r="Q311" s="43"/>
    </row>
    <row r="312" spans="1:17" ht="15.75" x14ac:dyDescent="0.25">
      <c r="A312" s="93"/>
      <c r="B312" s="79"/>
      <c r="C312" s="618"/>
      <c r="D312" s="618"/>
      <c r="E312" s="81"/>
      <c r="F312" s="42"/>
      <c r="G312" s="42"/>
      <c r="H312" s="615"/>
      <c r="I312" s="615"/>
      <c r="J312" s="615"/>
      <c r="K312" s="615"/>
      <c r="L312" s="43"/>
      <c r="M312" s="43"/>
      <c r="N312" s="43"/>
      <c r="O312" s="43"/>
      <c r="P312" s="43"/>
      <c r="Q312" s="43"/>
    </row>
    <row r="313" spans="1:17" ht="15.75" x14ac:dyDescent="0.25">
      <c r="A313" s="93"/>
      <c r="B313" s="79"/>
      <c r="C313" s="618"/>
      <c r="D313" s="618"/>
      <c r="E313" s="81"/>
      <c r="F313" s="42"/>
      <c r="G313" s="42"/>
      <c r="H313" s="615"/>
      <c r="I313" s="615"/>
      <c r="J313" s="615"/>
      <c r="K313" s="615"/>
      <c r="L313" s="43"/>
      <c r="M313" s="43"/>
      <c r="N313" s="43"/>
      <c r="O313" s="43"/>
      <c r="P313" s="43"/>
      <c r="Q313" s="43"/>
    </row>
    <row r="314" spans="1:17" x14ac:dyDescent="0.25">
      <c r="A314" s="97"/>
      <c r="B314" s="79"/>
      <c r="C314" s="43"/>
      <c r="D314" s="80"/>
      <c r="E314" s="81"/>
      <c r="F314" s="42"/>
      <c r="G314" s="42"/>
      <c r="H314" s="615"/>
      <c r="I314" s="615"/>
      <c r="J314" s="615"/>
      <c r="K314" s="615"/>
      <c r="L314" s="43"/>
      <c r="M314" s="98"/>
      <c r="N314" s="43"/>
      <c r="O314" s="43"/>
      <c r="P314" s="43"/>
      <c r="Q314" s="43"/>
    </row>
    <row r="315" spans="1:17" x14ac:dyDescent="0.25">
      <c r="A315" s="99"/>
      <c r="B315" s="79"/>
      <c r="C315" s="43"/>
      <c r="D315" s="80"/>
      <c r="E315" s="81"/>
      <c r="F315" s="43"/>
      <c r="G315" s="43"/>
      <c r="H315" s="43"/>
      <c r="I315" s="43"/>
      <c r="J315" s="43"/>
      <c r="K315" s="43"/>
      <c r="L315" s="43"/>
      <c r="M315" s="100"/>
      <c r="N315" s="98"/>
      <c r="O315" s="43"/>
      <c r="P315" s="43"/>
      <c r="Q315" s="43"/>
    </row>
    <row r="316" spans="1:17" x14ac:dyDescent="0.25">
      <c r="A316" s="101"/>
      <c r="B316" s="79"/>
      <c r="C316" s="43"/>
      <c r="D316" s="80"/>
      <c r="E316" s="81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</row>
    <row r="317" spans="1:17" x14ac:dyDescent="0.25">
      <c r="A317" s="101"/>
      <c r="B317" s="79"/>
      <c r="C317" s="43"/>
      <c r="D317" s="80"/>
      <c r="E317" s="81"/>
      <c r="F317" s="43"/>
      <c r="G317" s="43"/>
      <c r="H317" s="43"/>
      <c r="I317" s="43"/>
      <c r="J317" s="49"/>
      <c r="K317" s="50"/>
      <c r="L317" s="43"/>
      <c r="M317" s="43"/>
      <c r="N317" s="43"/>
      <c r="O317" s="43"/>
      <c r="P317" s="43"/>
      <c r="Q317" s="43"/>
    </row>
    <row r="318" spans="1:17" x14ac:dyDescent="0.25">
      <c r="A318" s="632"/>
      <c r="B318" s="632"/>
      <c r="C318" s="43"/>
      <c r="D318" s="633"/>
      <c r="E318" s="633"/>
      <c r="F318" s="633"/>
      <c r="G318" s="43"/>
      <c r="H318" s="43"/>
      <c r="I318" s="43"/>
      <c r="J318" s="51"/>
      <c r="K318" s="52"/>
      <c r="L318" s="43"/>
      <c r="M318" s="43"/>
      <c r="N318" s="43"/>
      <c r="O318" s="43"/>
      <c r="P318" s="43"/>
      <c r="Q318" s="43"/>
    </row>
    <row r="319" spans="1:17" x14ac:dyDescent="0.25">
      <c r="A319" s="632"/>
      <c r="B319" s="632"/>
      <c r="C319" s="43"/>
      <c r="D319" s="633"/>
      <c r="E319" s="633"/>
      <c r="F319" s="63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</row>
    <row r="320" spans="1:17" x14ac:dyDescent="0.25">
      <c r="A320" s="43"/>
      <c r="B320" s="79"/>
      <c r="C320" s="43"/>
      <c r="D320" s="80"/>
      <c r="E320" s="81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</row>
    <row r="321" spans="1:17" x14ac:dyDescent="0.25">
      <c r="A321" s="43"/>
      <c r="B321" s="79"/>
      <c r="C321" s="43"/>
      <c r="D321" s="80"/>
      <c r="E321" s="81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</row>
    <row r="322" spans="1:17" x14ac:dyDescent="0.25">
      <c r="A322" s="43"/>
      <c r="B322" s="79"/>
      <c r="C322" s="43"/>
      <c r="D322" s="80"/>
      <c r="E322" s="81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</row>
    <row r="323" spans="1:17" x14ac:dyDescent="0.25">
      <c r="A323" s="43"/>
      <c r="B323" s="79"/>
      <c r="C323" s="43"/>
      <c r="D323" s="80"/>
      <c r="E323" s="81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</row>
    <row r="324" spans="1:17" x14ac:dyDescent="0.25">
      <c r="A324" s="43"/>
      <c r="B324" s="79"/>
      <c r="C324" s="43"/>
      <c r="D324" s="80"/>
      <c r="E324" s="81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</row>
    <row r="325" spans="1:17" x14ac:dyDescent="0.25">
      <c r="A325" s="43"/>
      <c r="B325" s="79"/>
      <c r="C325" s="43"/>
      <c r="D325" s="80"/>
      <c r="E325" s="81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</row>
    <row r="326" spans="1:17" x14ac:dyDescent="0.25">
      <c r="A326" s="43"/>
      <c r="B326" s="79"/>
      <c r="C326" s="43"/>
      <c r="D326" s="80"/>
      <c r="E326" s="81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</row>
    <row r="327" spans="1:17" x14ac:dyDescent="0.25">
      <c r="A327" s="43"/>
      <c r="B327" s="79"/>
      <c r="C327" s="43"/>
      <c r="D327" s="80"/>
      <c r="E327" s="81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</row>
    <row r="328" spans="1:17" x14ac:dyDescent="0.25">
      <c r="A328" s="43"/>
      <c r="B328" s="79"/>
      <c r="C328" s="43"/>
      <c r="D328" s="80"/>
      <c r="E328" s="81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</row>
    <row r="329" spans="1:17" x14ac:dyDescent="0.25">
      <c r="A329" s="43"/>
      <c r="B329" s="79"/>
      <c r="C329" s="43"/>
      <c r="D329" s="80"/>
      <c r="E329" s="81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</row>
    <row r="330" spans="1:17" x14ac:dyDescent="0.25">
      <c r="A330" s="43"/>
      <c r="B330" s="79"/>
      <c r="C330" s="43"/>
      <c r="D330" s="80"/>
      <c r="E330" s="81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</row>
    <row r="331" spans="1:17" x14ac:dyDescent="0.25">
      <c r="A331" s="43"/>
      <c r="B331" s="79"/>
      <c r="C331" s="43"/>
      <c r="D331" s="80"/>
      <c r="E331" s="81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</row>
    <row r="332" spans="1:17" x14ac:dyDescent="0.25">
      <c r="A332" s="43"/>
      <c r="B332" s="79"/>
      <c r="C332" s="43"/>
      <c r="D332" s="80"/>
      <c r="E332" s="81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</row>
    <row r="333" spans="1:17" x14ac:dyDescent="0.25">
      <c r="A333" s="43"/>
      <c r="B333" s="79"/>
      <c r="C333" s="43"/>
      <c r="D333" s="80"/>
      <c r="E333" s="81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</row>
    <row r="334" spans="1:17" x14ac:dyDescent="0.25">
      <c r="A334" s="43"/>
      <c r="B334" s="79"/>
      <c r="C334" s="43"/>
      <c r="D334" s="80"/>
      <c r="E334" s="81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</row>
    <row r="335" spans="1:17" x14ac:dyDescent="0.25">
      <c r="A335" s="43"/>
      <c r="B335" s="79"/>
      <c r="C335" s="43"/>
      <c r="D335" s="80"/>
      <c r="E335" s="81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</row>
    <row r="336" spans="1:17" x14ac:dyDescent="0.25">
      <c r="A336" s="43"/>
      <c r="B336" s="79"/>
      <c r="C336" s="43"/>
      <c r="D336" s="80"/>
      <c r="E336" s="81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</row>
    <row r="337" spans="1:17" x14ac:dyDescent="0.25">
      <c r="A337" s="43"/>
      <c r="B337" s="79"/>
      <c r="C337" s="43"/>
      <c r="D337" s="80"/>
      <c r="E337" s="81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</row>
    <row r="338" spans="1:17" x14ac:dyDescent="0.25">
      <c r="A338" s="43"/>
      <c r="B338" s="79"/>
      <c r="C338" s="43"/>
      <c r="D338" s="80"/>
      <c r="E338" s="81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</row>
    <row r="339" spans="1:17" x14ac:dyDescent="0.25">
      <c r="A339" s="43"/>
      <c r="B339" s="79"/>
      <c r="C339" s="43"/>
      <c r="D339" s="80"/>
      <c r="E339" s="81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</row>
    <row r="340" spans="1:17" x14ac:dyDescent="0.25">
      <c r="A340" s="43"/>
      <c r="B340" s="79"/>
      <c r="C340" s="43"/>
      <c r="D340" s="80"/>
      <c r="E340" s="81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</row>
    <row r="341" spans="1:17" x14ac:dyDescent="0.25">
      <c r="A341" s="43"/>
      <c r="B341" s="79"/>
      <c r="C341" s="43"/>
      <c r="D341" s="80"/>
      <c r="E341" s="81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</row>
    <row r="342" spans="1:17" x14ac:dyDescent="0.25">
      <c r="A342" s="43"/>
      <c r="B342" s="79"/>
      <c r="C342" s="43"/>
      <c r="D342" s="80"/>
      <c r="E342" s="81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</row>
    <row r="343" spans="1:17" x14ac:dyDescent="0.25">
      <c r="A343" s="43"/>
      <c r="B343" s="79"/>
      <c r="C343" s="43"/>
      <c r="D343" s="80"/>
      <c r="E343" s="81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</row>
    <row r="344" spans="1:17" x14ac:dyDescent="0.25">
      <c r="A344" s="43"/>
      <c r="B344" s="79"/>
      <c r="C344" s="43"/>
      <c r="D344" s="80"/>
      <c r="E344" s="81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</row>
    <row r="345" spans="1:17" x14ac:dyDescent="0.25">
      <c r="A345" s="43"/>
      <c r="B345" s="79"/>
      <c r="C345" s="43"/>
      <c r="D345" s="80"/>
      <c r="E345" s="81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</row>
    <row r="346" spans="1:17" x14ac:dyDescent="0.25">
      <c r="A346" s="43"/>
      <c r="B346" s="79"/>
      <c r="C346" s="43"/>
      <c r="D346" s="80"/>
      <c r="E346" s="81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</row>
    <row r="347" spans="1:17" x14ac:dyDescent="0.25">
      <c r="A347" s="43"/>
      <c r="B347" s="79"/>
      <c r="C347" s="43"/>
      <c r="D347" s="80"/>
      <c r="E347" s="81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</row>
    <row r="348" spans="1:17" x14ac:dyDescent="0.25">
      <c r="A348" s="43"/>
      <c r="B348" s="79"/>
      <c r="C348" s="43"/>
      <c r="D348" s="80"/>
      <c r="E348" s="81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</row>
    <row r="349" spans="1:17" x14ac:dyDescent="0.25">
      <c r="A349" s="43"/>
      <c r="B349" s="79"/>
      <c r="C349" s="43"/>
      <c r="D349" s="80"/>
      <c r="E349" s="81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</row>
    <row r="350" spans="1:17" x14ac:dyDescent="0.25">
      <c r="A350" s="43"/>
      <c r="B350" s="79"/>
      <c r="C350" s="43"/>
      <c r="D350" s="80"/>
      <c r="E350" s="81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</row>
    <row r="351" spans="1:17" x14ac:dyDescent="0.25">
      <c r="A351" s="43"/>
      <c r="B351" s="79"/>
      <c r="C351" s="43"/>
      <c r="D351" s="80"/>
      <c r="E351" s="81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</row>
    <row r="352" spans="1:17" x14ac:dyDescent="0.25">
      <c r="A352" s="43"/>
      <c r="B352" s="79"/>
      <c r="C352" s="43"/>
      <c r="D352" s="80"/>
      <c r="E352" s="81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</row>
    <row r="353" spans="1:17" x14ac:dyDescent="0.25">
      <c r="A353" s="43"/>
      <c r="B353" s="79"/>
      <c r="C353" s="43"/>
      <c r="D353" s="80"/>
      <c r="E353" s="81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</row>
    <row r="354" spans="1:17" x14ac:dyDescent="0.25">
      <c r="A354" s="43"/>
      <c r="B354" s="79"/>
      <c r="C354" s="43"/>
      <c r="D354" s="80"/>
      <c r="E354" s="81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</row>
    <row r="355" spans="1:17" x14ac:dyDescent="0.25">
      <c r="A355" s="43"/>
      <c r="B355" s="79"/>
      <c r="C355" s="43"/>
      <c r="D355" s="80"/>
      <c r="E355" s="81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</row>
    <row r="356" spans="1:17" x14ac:dyDescent="0.25">
      <c r="A356" s="43"/>
      <c r="B356" s="79"/>
      <c r="C356" s="43"/>
      <c r="D356" s="80"/>
      <c r="E356" s="81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</row>
    <row r="357" spans="1:17" x14ac:dyDescent="0.25">
      <c r="A357" s="43"/>
      <c r="B357" s="79"/>
      <c r="C357" s="43"/>
      <c r="D357" s="80"/>
      <c r="E357" s="81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</row>
    <row r="358" spans="1:17" x14ac:dyDescent="0.25">
      <c r="A358" s="43"/>
      <c r="B358" s="79"/>
      <c r="C358" s="43"/>
      <c r="D358" s="80"/>
      <c r="E358" s="81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</row>
    <row r="359" spans="1:17" x14ac:dyDescent="0.25">
      <c r="A359" s="43"/>
      <c r="B359" s="79"/>
      <c r="C359" s="43"/>
      <c r="D359" s="80"/>
      <c r="E359" s="81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</row>
    <row r="360" spans="1:17" x14ac:dyDescent="0.25">
      <c r="A360" s="43"/>
      <c r="B360" s="79"/>
      <c r="C360" s="43"/>
      <c r="D360" s="80"/>
      <c r="E360" s="81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</row>
    <row r="361" spans="1:17" x14ac:dyDescent="0.25">
      <c r="A361" s="43"/>
      <c r="B361" s="79"/>
      <c r="C361" s="43"/>
      <c r="D361" s="80"/>
      <c r="E361" s="81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</row>
    <row r="362" spans="1:17" x14ac:dyDescent="0.25">
      <c r="A362" s="43"/>
      <c r="B362" s="79"/>
      <c r="C362" s="43"/>
      <c r="D362" s="80"/>
      <c r="E362" s="81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</row>
    <row r="363" spans="1:17" x14ac:dyDescent="0.25">
      <c r="A363" s="43"/>
      <c r="B363" s="79"/>
      <c r="C363" s="43"/>
      <c r="D363" s="80"/>
      <c r="E363" s="81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</row>
    <row r="364" spans="1:17" x14ac:dyDescent="0.25">
      <c r="A364" s="43"/>
      <c r="B364" s="79"/>
      <c r="C364" s="43"/>
      <c r="D364" s="80"/>
      <c r="E364" s="81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</row>
    <row r="365" spans="1:17" x14ac:dyDescent="0.25">
      <c r="A365" s="43"/>
      <c r="B365" s="79"/>
      <c r="C365" s="43"/>
      <c r="D365" s="80"/>
      <c r="E365" s="81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</row>
    <row r="366" spans="1:17" x14ac:dyDescent="0.25">
      <c r="A366" s="43"/>
      <c r="B366" s="79"/>
      <c r="C366" s="43"/>
      <c r="D366" s="80"/>
      <c r="E366" s="81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</row>
    <row r="367" spans="1:17" x14ac:dyDescent="0.25">
      <c r="A367" s="43"/>
      <c r="B367" s="79"/>
      <c r="C367" s="43"/>
      <c r="D367" s="80"/>
      <c r="E367" s="81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</row>
    <row r="368" spans="1:17" x14ac:dyDescent="0.25">
      <c r="A368" s="43"/>
      <c r="B368" s="79"/>
      <c r="C368" s="43"/>
      <c r="D368" s="80"/>
      <c r="E368" s="81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</row>
    <row r="369" spans="1:17" x14ac:dyDescent="0.25">
      <c r="A369" s="43"/>
      <c r="B369" s="79"/>
      <c r="C369" s="43"/>
      <c r="D369" s="80"/>
      <c r="E369" s="81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</row>
    <row r="370" spans="1:17" x14ac:dyDescent="0.25">
      <c r="A370" s="43"/>
      <c r="B370" s="79"/>
      <c r="C370" s="43"/>
      <c r="D370" s="80"/>
      <c r="E370" s="81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</row>
  </sheetData>
  <sheetProtection password="C1B6" sheet="1" objects="1" scenarios="1"/>
  <mergeCells count="162">
    <mergeCell ref="A319:B319"/>
    <mergeCell ref="D319:F319"/>
    <mergeCell ref="C313:D313"/>
    <mergeCell ref="H313:I313"/>
    <mergeCell ref="J313:K313"/>
    <mergeCell ref="H314:I314"/>
    <mergeCell ref="J314:K314"/>
    <mergeCell ref="A318:B318"/>
    <mergeCell ref="D318:F318"/>
    <mergeCell ref="C311:D311"/>
    <mergeCell ref="F311:G311"/>
    <mergeCell ref="H311:I311"/>
    <mergeCell ref="C312:D312"/>
    <mergeCell ref="H312:I312"/>
    <mergeCell ref="J312:K312"/>
    <mergeCell ref="A290:A291"/>
    <mergeCell ref="B290:B291"/>
    <mergeCell ref="D290:D291"/>
    <mergeCell ref="E290:E291"/>
    <mergeCell ref="F290:Q290"/>
    <mergeCell ref="C310:D310"/>
    <mergeCell ref="A279:B279"/>
    <mergeCell ref="D279:F279"/>
    <mergeCell ref="A280:B280"/>
    <mergeCell ref="D280:F280"/>
    <mergeCell ref="A283:Q283"/>
    <mergeCell ref="C285:J285"/>
    <mergeCell ref="J273:K273"/>
    <mergeCell ref="C274:D274"/>
    <mergeCell ref="H274:I274"/>
    <mergeCell ref="J274:K274"/>
    <mergeCell ref="H275:I275"/>
    <mergeCell ref="J275:K275"/>
    <mergeCell ref="C271:D271"/>
    <mergeCell ref="C272:D272"/>
    <mergeCell ref="F272:G272"/>
    <mergeCell ref="H272:I272"/>
    <mergeCell ref="C273:D273"/>
    <mergeCell ref="H273:I273"/>
    <mergeCell ref="A221:B221"/>
    <mergeCell ref="D221:F221"/>
    <mergeCell ref="A224:Q224"/>
    <mergeCell ref="C226:J226"/>
    <mergeCell ref="A231:A232"/>
    <mergeCell ref="B231:B232"/>
    <mergeCell ref="D231:D232"/>
    <mergeCell ref="E231:E232"/>
    <mergeCell ref="F231:Q231"/>
    <mergeCell ref="C215:D215"/>
    <mergeCell ref="H215:I215"/>
    <mergeCell ref="J215:K215"/>
    <mergeCell ref="H216:I216"/>
    <mergeCell ref="J216:K216"/>
    <mergeCell ref="A220:B220"/>
    <mergeCell ref="D220:F220"/>
    <mergeCell ref="C213:D213"/>
    <mergeCell ref="F213:G213"/>
    <mergeCell ref="H213:I213"/>
    <mergeCell ref="C214:D214"/>
    <mergeCell ref="H214:I214"/>
    <mergeCell ref="J214:K214"/>
    <mergeCell ref="A191:A192"/>
    <mergeCell ref="B191:B192"/>
    <mergeCell ref="D191:D192"/>
    <mergeCell ref="E191:E192"/>
    <mergeCell ref="F191:Q191"/>
    <mergeCell ref="C212:D212"/>
    <mergeCell ref="A178:B178"/>
    <mergeCell ref="D178:F178"/>
    <mergeCell ref="A179:B179"/>
    <mergeCell ref="D179:F179"/>
    <mergeCell ref="A184:Q184"/>
    <mergeCell ref="C186:J186"/>
    <mergeCell ref="J172:K172"/>
    <mergeCell ref="C173:D173"/>
    <mergeCell ref="H173:I173"/>
    <mergeCell ref="J173:K173"/>
    <mergeCell ref="H174:I174"/>
    <mergeCell ref="J174:K174"/>
    <mergeCell ref="C170:D170"/>
    <mergeCell ref="C171:D171"/>
    <mergeCell ref="F171:G171"/>
    <mergeCell ref="H171:I171"/>
    <mergeCell ref="C172:D172"/>
    <mergeCell ref="H172:I172"/>
    <mergeCell ref="A140:B140"/>
    <mergeCell ref="D140:F140"/>
    <mergeCell ref="A143:Q143"/>
    <mergeCell ref="C145:J145"/>
    <mergeCell ref="A150:A151"/>
    <mergeCell ref="B150:B151"/>
    <mergeCell ref="D150:D151"/>
    <mergeCell ref="E150:E151"/>
    <mergeCell ref="F150:Q150"/>
    <mergeCell ref="C134:D134"/>
    <mergeCell ref="H134:I134"/>
    <mergeCell ref="J134:K134"/>
    <mergeCell ref="H135:I135"/>
    <mergeCell ref="J135:K135"/>
    <mergeCell ref="A139:B139"/>
    <mergeCell ref="D139:F139"/>
    <mergeCell ref="C132:D132"/>
    <mergeCell ref="F132:G132"/>
    <mergeCell ref="H132:I132"/>
    <mergeCell ref="C133:D133"/>
    <mergeCell ref="H133:I133"/>
    <mergeCell ref="J133:K133"/>
    <mergeCell ref="A91:A92"/>
    <mergeCell ref="B91:B92"/>
    <mergeCell ref="D91:D92"/>
    <mergeCell ref="E91:E92"/>
    <mergeCell ref="F91:Q91"/>
    <mergeCell ref="C131:D131"/>
    <mergeCell ref="A78:B78"/>
    <mergeCell ref="D78:F78"/>
    <mergeCell ref="A79:B79"/>
    <mergeCell ref="D79:F79"/>
    <mergeCell ref="A84:Q84"/>
    <mergeCell ref="C86:J86"/>
    <mergeCell ref="J72:K72"/>
    <mergeCell ref="C73:D73"/>
    <mergeCell ref="H73:I73"/>
    <mergeCell ref="J73:K73"/>
    <mergeCell ref="H74:I74"/>
    <mergeCell ref="J74:K74"/>
    <mergeCell ref="C70:D70"/>
    <mergeCell ref="C71:D71"/>
    <mergeCell ref="F71:G71"/>
    <mergeCell ref="H71:I71"/>
    <mergeCell ref="C72:D72"/>
    <mergeCell ref="H72:I72"/>
    <mergeCell ref="A49:A50"/>
    <mergeCell ref="B49:B50"/>
    <mergeCell ref="D49:D50"/>
    <mergeCell ref="E49:E50"/>
    <mergeCell ref="F49:Q49"/>
    <mergeCell ref="A38:B38"/>
    <mergeCell ref="D38:F38"/>
    <mergeCell ref="A39:B39"/>
    <mergeCell ref="D39:F39"/>
    <mergeCell ref="A40:B40"/>
    <mergeCell ref="A42:Q42"/>
    <mergeCell ref="H34:I34"/>
    <mergeCell ref="J34:K34"/>
    <mergeCell ref="C30:D30"/>
    <mergeCell ref="C31:D31"/>
    <mergeCell ref="F31:G31"/>
    <mergeCell ref="H31:I31"/>
    <mergeCell ref="C32:D32"/>
    <mergeCell ref="H32:I32"/>
    <mergeCell ref="C44:J44"/>
    <mergeCell ref="A2:Q2"/>
    <mergeCell ref="C4:J4"/>
    <mergeCell ref="A9:A10"/>
    <mergeCell ref="B9:B10"/>
    <mergeCell ref="D9:D10"/>
    <mergeCell ref="E9:E10"/>
    <mergeCell ref="F9:Q9"/>
    <mergeCell ref="J32:K32"/>
    <mergeCell ref="C33:D33"/>
    <mergeCell ref="H33:I33"/>
    <mergeCell ref="J33:K33"/>
  </mergeCells>
  <printOptions horizontalCentered="1"/>
  <pageMargins left="0.7" right="0.7" top="0.75" bottom="0.75" header="0.3" footer="0.3"/>
  <pageSetup scale="63" fitToHeight="0"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9"/>
  <sheetViews>
    <sheetView showGridLines="0" zoomScale="55" zoomScaleNormal="55" workbookViewId="0">
      <selection activeCell="E15" sqref="E15"/>
    </sheetView>
  </sheetViews>
  <sheetFormatPr defaultColWidth="8.28515625" defaultRowHeight="15" x14ac:dyDescent="0.25"/>
  <cols>
    <col min="1" max="1" width="10" style="3" customWidth="1"/>
    <col min="2" max="2" width="42.42578125" style="2" customWidth="1"/>
    <col min="3" max="3" width="13.42578125" style="3" customWidth="1"/>
    <col min="4" max="4" width="12" style="4" customWidth="1"/>
    <col min="5" max="5" width="15.42578125" style="5" customWidth="1"/>
    <col min="6" max="6" width="10.140625" style="3" bestFit="1" customWidth="1"/>
    <col min="7" max="7" width="8" style="3" customWidth="1"/>
    <col min="8" max="8" width="8.28515625" style="3" customWidth="1"/>
    <col min="9" max="9" width="8.85546875" style="3" customWidth="1"/>
    <col min="10" max="11" width="8.5703125" style="3" customWidth="1"/>
    <col min="12" max="12" width="8" style="3" customWidth="1"/>
    <col min="13" max="13" width="7.42578125" style="3" customWidth="1"/>
    <col min="14" max="14" width="8.5703125" style="3" customWidth="1"/>
    <col min="15" max="15" width="8.28515625" style="3" customWidth="1"/>
    <col min="16" max="16" width="8.42578125" style="3" customWidth="1"/>
    <col min="17" max="17" width="9" style="3" customWidth="1"/>
    <col min="18" max="18" width="13.42578125" style="3" hidden="1" customWidth="1"/>
    <col min="19" max="20" width="0" style="3" hidden="1" customWidth="1"/>
    <col min="21" max="22" width="0" style="6" hidden="1" customWidth="1"/>
    <col min="23" max="24" width="0" style="3" hidden="1" customWidth="1"/>
    <col min="25" max="16384" width="8.28515625" style="3"/>
  </cols>
  <sheetData>
    <row r="1" spans="1:24" ht="6" customHeight="1" x14ac:dyDescent="0.25">
      <c r="A1" s="1"/>
    </row>
    <row r="2" spans="1:24" ht="15.75" customHeight="1" x14ac:dyDescent="0.25">
      <c r="A2" s="606" t="s">
        <v>126</v>
      </c>
      <c r="B2" s="606"/>
      <c r="C2" s="606"/>
      <c r="D2" s="606"/>
      <c r="E2" s="606"/>
      <c r="F2" s="606"/>
      <c r="G2" s="606"/>
      <c r="H2" s="606"/>
      <c r="I2" s="606"/>
      <c r="J2" s="606"/>
      <c r="K2" s="606"/>
      <c r="L2" s="606"/>
      <c r="M2" s="606"/>
      <c r="N2" s="606"/>
      <c r="O2" s="606"/>
      <c r="P2" s="606"/>
      <c r="Q2" s="606"/>
    </row>
    <row r="3" spans="1:24" ht="6.75" customHeight="1" x14ac:dyDescent="0.25">
      <c r="A3" s="7"/>
    </row>
    <row r="4" spans="1:24" ht="30" customHeight="1" x14ac:dyDescent="0.25">
      <c r="A4" s="7"/>
      <c r="C4" s="607" t="s">
        <v>1</v>
      </c>
      <c r="D4" s="607"/>
      <c r="E4" s="607"/>
      <c r="F4" s="607"/>
      <c r="G4" s="607"/>
      <c r="H4" s="607"/>
      <c r="I4" s="607"/>
      <c r="J4" s="607"/>
    </row>
    <row r="5" spans="1:24" ht="24" customHeight="1" x14ac:dyDescent="0.25">
      <c r="A5" s="7" t="s">
        <v>127</v>
      </c>
      <c r="D5" s="3"/>
      <c r="E5" s="3"/>
    </row>
    <row r="6" spans="1:24" ht="1.5" hidden="1" customHeight="1" x14ac:dyDescent="0.25">
      <c r="A6" s="7"/>
    </row>
    <row r="7" spans="1:24" ht="17.25" customHeight="1" x14ac:dyDescent="0.25">
      <c r="A7" s="9" t="s">
        <v>3</v>
      </c>
    </row>
    <row r="8" spans="1:24" ht="22.5" customHeight="1" thickBot="1" x14ac:dyDescent="0.3">
      <c r="A8" s="7" t="s">
        <v>4</v>
      </c>
    </row>
    <row r="9" spans="1:24" s="11" customFormat="1" ht="19.5" customHeight="1" x14ac:dyDescent="0.2">
      <c r="A9" s="608" t="s">
        <v>5</v>
      </c>
      <c r="B9" s="610" t="s">
        <v>6</v>
      </c>
      <c r="C9" s="10" t="s">
        <v>7</v>
      </c>
      <c r="D9" s="612" t="s">
        <v>8</v>
      </c>
      <c r="E9" s="610" t="s">
        <v>9</v>
      </c>
      <c r="F9" s="610" t="s">
        <v>10</v>
      </c>
      <c r="G9" s="610"/>
      <c r="H9" s="610"/>
      <c r="I9" s="610"/>
      <c r="J9" s="610"/>
      <c r="K9" s="610"/>
      <c r="L9" s="610"/>
      <c r="M9" s="610"/>
      <c r="N9" s="610"/>
      <c r="O9" s="610"/>
      <c r="P9" s="610"/>
      <c r="Q9" s="614"/>
      <c r="U9" s="12" t="s">
        <v>11</v>
      </c>
      <c r="V9" s="12" t="s">
        <v>12</v>
      </c>
    </row>
    <row r="10" spans="1:24" s="11" customFormat="1" ht="18" customHeight="1" thickBot="1" x14ac:dyDescent="0.25">
      <c r="A10" s="609"/>
      <c r="B10" s="611"/>
      <c r="C10" s="13" t="s">
        <v>13</v>
      </c>
      <c r="D10" s="613"/>
      <c r="E10" s="611"/>
      <c r="F10" s="13" t="s">
        <v>14</v>
      </c>
      <c r="G10" s="13" t="s">
        <v>15</v>
      </c>
      <c r="H10" s="13" t="s">
        <v>16</v>
      </c>
      <c r="I10" s="13" t="s">
        <v>17</v>
      </c>
      <c r="J10" s="13" t="s">
        <v>18</v>
      </c>
      <c r="K10" s="13" t="s">
        <v>19</v>
      </c>
      <c r="L10" s="13" t="s">
        <v>20</v>
      </c>
      <c r="M10" s="13" t="s">
        <v>21</v>
      </c>
      <c r="N10" s="13" t="s">
        <v>22</v>
      </c>
      <c r="O10" s="13" t="s">
        <v>23</v>
      </c>
      <c r="P10" s="13" t="s">
        <v>24</v>
      </c>
      <c r="Q10" s="14" t="s">
        <v>25</v>
      </c>
      <c r="U10" s="12"/>
      <c r="V10" s="12"/>
    </row>
    <row r="11" spans="1:24" ht="20.100000000000001" customHeight="1" x14ac:dyDescent="0.25">
      <c r="A11" s="15">
        <v>1</v>
      </c>
      <c r="B11" s="16" t="s">
        <v>53</v>
      </c>
      <c r="C11" s="17">
        <v>2</v>
      </c>
      <c r="D11" s="18">
        <v>20000</v>
      </c>
      <c r="E11" s="19" t="s">
        <v>128</v>
      </c>
      <c r="F11" s="53">
        <v>20000</v>
      </c>
      <c r="G11" s="20"/>
      <c r="H11" s="20"/>
      <c r="I11" s="53"/>
      <c r="J11" s="20"/>
      <c r="K11" s="20"/>
      <c r="L11" s="20"/>
      <c r="M11" s="20"/>
      <c r="N11" s="20"/>
      <c r="O11" s="20"/>
      <c r="P11" s="20"/>
      <c r="Q11" s="25"/>
      <c r="R11" s="22"/>
      <c r="S11" s="3">
        <f t="shared" ref="S11:S28" si="0">SUM(F11:Q11)</f>
        <v>20000</v>
      </c>
      <c r="T11" s="3">
        <f>S11-C11</f>
        <v>19998</v>
      </c>
      <c r="U11" s="23">
        <f t="shared" ref="U11:U28" si="1">SUM(F11:K11)</f>
        <v>20000</v>
      </c>
      <c r="V11" s="6">
        <f t="shared" ref="V11:V28" si="2">SUM(L11:Q11)</f>
        <v>0</v>
      </c>
      <c r="W11" s="24">
        <f t="shared" ref="W11:W28" si="3">V11+U11</f>
        <v>20000</v>
      </c>
      <c r="X11" s="3">
        <f>W11-C11</f>
        <v>19998</v>
      </c>
    </row>
    <row r="12" spans="1:24" ht="20.100000000000001" customHeight="1" x14ac:dyDescent="0.25">
      <c r="A12" s="15">
        <v>2</v>
      </c>
      <c r="B12" s="16" t="s">
        <v>54</v>
      </c>
      <c r="C12" s="17" t="s">
        <v>55</v>
      </c>
      <c r="D12" s="18">
        <v>8500</v>
      </c>
      <c r="E12" s="19" t="s">
        <v>128</v>
      </c>
      <c r="F12" s="53">
        <v>8500</v>
      </c>
      <c r="G12" s="20"/>
      <c r="H12" s="20"/>
      <c r="I12" s="53"/>
      <c r="J12" s="20"/>
      <c r="K12" s="20"/>
      <c r="L12" s="20"/>
      <c r="M12" s="20"/>
      <c r="N12" s="20"/>
      <c r="O12" s="20"/>
      <c r="P12" s="20"/>
      <c r="Q12" s="21"/>
      <c r="R12" s="22"/>
      <c r="S12" s="3">
        <f t="shared" si="0"/>
        <v>8500</v>
      </c>
      <c r="T12" s="3" t="e">
        <f t="shared" ref="T12:T28" si="4">S12-C12</f>
        <v>#VALUE!</v>
      </c>
      <c r="U12" s="23">
        <f t="shared" si="1"/>
        <v>8500</v>
      </c>
      <c r="V12" s="6">
        <f t="shared" si="2"/>
        <v>0</v>
      </c>
      <c r="W12" s="24">
        <f t="shared" si="3"/>
        <v>8500</v>
      </c>
      <c r="X12" s="3" t="e">
        <f t="shared" ref="X12:X28" si="5">W12-C12</f>
        <v>#VALUE!</v>
      </c>
    </row>
    <row r="13" spans="1:24" ht="20.100000000000001" customHeight="1" x14ac:dyDescent="0.25">
      <c r="A13" s="15">
        <v>3</v>
      </c>
      <c r="B13" s="16" t="s">
        <v>56</v>
      </c>
      <c r="C13" s="17" t="s">
        <v>57</v>
      </c>
      <c r="D13" s="18">
        <v>45000</v>
      </c>
      <c r="E13" s="19" t="s">
        <v>128</v>
      </c>
      <c r="F13" s="53">
        <v>45000</v>
      </c>
      <c r="G13" s="20"/>
      <c r="H13" s="20"/>
      <c r="I13" s="53"/>
      <c r="J13" s="20"/>
      <c r="K13" s="20"/>
      <c r="L13" s="20"/>
      <c r="M13" s="20"/>
      <c r="N13" s="20"/>
      <c r="O13" s="20"/>
      <c r="P13" s="20"/>
      <c r="Q13" s="21"/>
      <c r="R13" s="22"/>
      <c r="S13" s="3">
        <f t="shared" si="0"/>
        <v>45000</v>
      </c>
      <c r="T13" s="3" t="e">
        <f t="shared" si="4"/>
        <v>#VALUE!</v>
      </c>
      <c r="U13" s="23">
        <f t="shared" si="1"/>
        <v>45000</v>
      </c>
      <c r="V13" s="6">
        <f t="shared" si="2"/>
        <v>0</v>
      </c>
      <c r="W13" s="24">
        <f t="shared" si="3"/>
        <v>45000</v>
      </c>
      <c r="X13" s="3" t="e">
        <f t="shared" si="5"/>
        <v>#VALUE!</v>
      </c>
    </row>
    <row r="14" spans="1:24" ht="20.100000000000001" customHeight="1" x14ac:dyDescent="0.25">
      <c r="A14" s="15">
        <v>4</v>
      </c>
      <c r="B14" s="16" t="s">
        <v>58</v>
      </c>
      <c r="C14" s="17" t="s">
        <v>57</v>
      </c>
      <c r="D14" s="18">
        <v>43000</v>
      </c>
      <c r="E14" s="19" t="s">
        <v>128</v>
      </c>
      <c r="F14" s="53">
        <v>43000</v>
      </c>
      <c r="G14" s="20"/>
      <c r="H14" s="20"/>
      <c r="I14" s="53"/>
      <c r="J14" s="20"/>
      <c r="K14" s="20"/>
      <c r="L14" s="20"/>
      <c r="M14" s="20"/>
      <c r="N14" s="20"/>
      <c r="O14" s="20"/>
      <c r="P14" s="20"/>
      <c r="Q14" s="21"/>
      <c r="R14" s="22"/>
      <c r="U14" s="23"/>
      <c r="W14" s="24"/>
    </row>
    <row r="15" spans="1:24" ht="20.100000000000001" customHeight="1" x14ac:dyDescent="0.25">
      <c r="A15" s="54">
        <v>5</v>
      </c>
      <c r="B15" s="16" t="s">
        <v>59</v>
      </c>
      <c r="C15" s="17" t="s">
        <v>57</v>
      </c>
      <c r="D15" s="18">
        <v>9000</v>
      </c>
      <c r="E15" s="19" t="s">
        <v>128</v>
      </c>
      <c r="F15" s="53">
        <v>9000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1"/>
      <c r="R15" s="22"/>
      <c r="S15" s="3">
        <f t="shared" si="0"/>
        <v>9000</v>
      </c>
      <c r="T15" s="3" t="e">
        <f t="shared" si="4"/>
        <v>#VALUE!</v>
      </c>
      <c r="U15" s="23">
        <f t="shared" si="1"/>
        <v>9000</v>
      </c>
      <c r="V15" s="6">
        <f t="shared" si="2"/>
        <v>0</v>
      </c>
      <c r="W15" s="24">
        <f t="shared" si="3"/>
        <v>9000</v>
      </c>
      <c r="X15" s="3" t="e">
        <f t="shared" si="5"/>
        <v>#VALUE!</v>
      </c>
    </row>
    <row r="16" spans="1:24" ht="20.100000000000001" customHeight="1" x14ac:dyDescent="0.25">
      <c r="A16" s="54"/>
      <c r="B16" s="16"/>
      <c r="C16" s="55"/>
      <c r="D16" s="18"/>
      <c r="E16" s="19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1"/>
      <c r="R16" s="22"/>
      <c r="S16" s="3">
        <f t="shared" si="0"/>
        <v>0</v>
      </c>
      <c r="T16" s="3">
        <f t="shared" si="4"/>
        <v>0</v>
      </c>
      <c r="U16" s="6">
        <f t="shared" si="1"/>
        <v>0</v>
      </c>
      <c r="V16" s="6">
        <f t="shared" si="2"/>
        <v>0</v>
      </c>
      <c r="W16" s="24">
        <f t="shared" si="3"/>
        <v>0</v>
      </c>
      <c r="X16" s="3">
        <f t="shared" si="5"/>
        <v>0</v>
      </c>
    </row>
    <row r="17" spans="1:24" ht="20.100000000000001" customHeight="1" x14ac:dyDescent="0.25">
      <c r="A17" s="54"/>
      <c r="B17" s="16"/>
      <c r="C17" s="55"/>
      <c r="D17" s="18"/>
      <c r="E17" s="19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1"/>
      <c r="R17" s="22"/>
      <c r="S17" s="3">
        <f t="shared" si="0"/>
        <v>0</v>
      </c>
      <c r="T17" s="3">
        <f t="shared" si="4"/>
        <v>0</v>
      </c>
      <c r="U17" s="23">
        <f t="shared" si="1"/>
        <v>0</v>
      </c>
      <c r="V17" s="6">
        <f t="shared" si="2"/>
        <v>0</v>
      </c>
      <c r="W17" s="24">
        <f t="shared" si="3"/>
        <v>0</v>
      </c>
      <c r="X17" s="3">
        <f t="shared" si="5"/>
        <v>0</v>
      </c>
    </row>
    <row r="18" spans="1:24" ht="20.100000000000001" customHeight="1" x14ac:dyDescent="0.25">
      <c r="A18" s="54"/>
      <c r="B18" s="16"/>
      <c r="C18" s="55"/>
      <c r="D18" s="18"/>
      <c r="E18" s="19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1"/>
      <c r="R18" s="22"/>
      <c r="S18" s="3">
        <f t="shared" si="0"/>
        <v>0</v>
      </c>
      <c r="T18" s="3">
        <f t="shared" si="4"/>
        <v>0</v>
      </c>
      <c r="U18" s="23">
        <f t="shared" si="1"/>
        <v>0</v>
      </c>
      <c r="V18" s="6">
        <f t="shared" si="2"/>
        <v>0</v>
      </c>
      <c r="W18" s="24">
        <f t="shared" si="3"/>
        <v>0</v>
      </c>
      <c r="X18" s="3">
        <f t="shared" si="5"/>
        <v>0</v>
      </c>
    </row>
    <row r="19" spans="1:24" ht="20.100000000000001" customHeight="1" x14ac:dyDescent="0.25">
      <c r="A19" s="54"/>
      <c r="B19" s="16"/>
      <c r="C19" s="55"/>
      <c r="D19" s="18"/>
      <c r="E19" s="19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1"/>
      <c r="R19" s="22"/>
      <c r="S19" s="3">
        <f t="shared" si="0"/>
        <v>0</v>
      </c>
      <c r="T19" s="3">
        <f t="shared" si="4"/>
        <v>0</v>
      </c>
      <c r="U19" s="6">
        <f t="shared" si="1"/>
        <v>0</v>
      </c>
      <c r="V19" s="6">
        <f t="shared" si="2"/>
        <v>0</v>
      </c>
      <c r="W19" s="24">
        <f t="shared" si="3"/>
        <v>0</v>
      </c>
      <c r="X19" s="3">
        <f t="shared" si="5"/>
        <v>0</v>
      </c>
    </row>
    <row r="20" spans="1:24" ht="20.100000000000001" customHeight="1" x14ac:dyDescent="0.25">
      <c r="A20" s="54"/>
      <c r="B20" s="16"/>
      <c r="C20" s="55"/>
      <c r="D20" s="18"/>
      <c r="E20" s="19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1"/>
      <c r="R20" s="22"/>
      <c r="S20" s="3">
        <f t="shared" si="0"/>
        <v>0</v>
      </c>
      <c r="T20" s="3">
        <f t="shared" si="4"/>
        <v>0</v>
      </c>
      <c r="U20" s="23">
        <f t="shared" si="1"/>
        <v>0</v>
      </c>
      <c r="V20" s="6">
        <f t="shared" si="2"/>
        <v>0</v>
      </c>
      <c r="W20" s="24">
        <f t="shared" si="3"/>
        <v>0</v>
      </c>
      <c r="X20" s="3">
        <f t="shared" si="5"/>
        <v>0</v>
      </c>
    </row>
    <row r="21" spans="1:24" ht="20.100000000000001" customHeight="1" x14ac:dyDescent="0.25">
      <c r="A21" s="54"/>
      <c r="B21" s="16"/>
      <c r="C21" s="55"/>
      <c r="D21" s="18"/>
      <c r="E21" s="19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1"/>
      <c r="R21" s="22"/>
      <c r="S21" s="3">
        <f t="shared" si="0"/>
        <v>0</v>
      </c>
      <c r="T21" s="3">
        <f t="shared" si="4"/>
        <v>0</v>
      </c>
      <c r="U21" s="23">
        <f t="shared" si="1"/>
        <v>0</v>
      </c>
      <c r="V21" s="6">
        <f t="shared" si="2"/>
        <v>0</v>
      </c>
      <c r="W21" s="24">
        <f t="shared" si="3"/>
        <v>0</v>
      </c>
      <c r="X21" s="3">
        <f t="shared" si="5"/>
        <v>0</v>
      </c>
    </row>
    <row r="22" spans="1:24" ht="20.100000000000001" customHeight="1" x14ac:dyDescent="0.25">
      <c r="A22" s="54"/>
      <c r="B22" s="16"/>
      <c r="C22" s="55"/>
      <c r="D22" s="18"/>
      <c r="E22" s="19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1"/>
      <c r="R22" s="22"/>
      <c r="S22" s="3">
        <f t="shared" si="0"/>
        <v>0</v>
      </c>
      <c r="T22" s="3">
        <f t="shared" si="4"/>
        <v>0</v>
      </c>
      <c r="U22" s="23">
        <f t="shared" si="1"/>
        <v>0</v>
      </c>
      <c r="V22" s="6">
        <f t="shared" si="2"/>
        <v>0</v>
      </c>
      <c r="W22" s="24">
        <f t="shared" si="3"/>
        <v>0</v>
      </c>
      <c r="X22" s="3">
        <f t="shared" si="5"/>
        <v>0</v>
      </c>
    </row>
    <row r="23" spans="1:24" ht="20.100000000000001" customHeight="1" x14ac:dyDescent="0.25">
      <c r="A23" s="54"/>
      <c r="B23" s="16"/>
      <c r="C23" s="55"/>
      <c r="D23" s="18"/>
      <c r="E23" s="19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5"/>
      <c r="R23" s="22"/>
      <c r="S23" s="3">
        <f t="shared" si="0"/>
        <v>0</v>
      </c>
      <c r="T23" s="3">
        <f t="shared" si="4"/>
        <v>0</v>
      </c>
      <c r="U23" s="23">
        <f t="shared" si="1"/>
        <v>0</v>
      </c>
      <c r="V23" s="6">
        <f t="shared" si="2"/>
        <v>0</v>
      </c>
      <c r="W23" s="24">
        <f t="shared" si="3"/>
        <v>0</v>
      </c>
      <c r="X23" s="3">
        <f t="shared" si="5"/>
        <v>0</v>
      </c>
    </row>
    <row r="24" spans="1:24" ht="20.100000000000001" customHeight="1" x14ac:dyDescent="0.25">
      <c r="A24" s="54"/>
      <c r="B24" s="16"/>
      <c r="C24" s="55"/>
      <c r="D24" s="18"/>
      <c r="E24" s="19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1"/>
      <c r="R24" s="22"/>
      <c r="S24" s="3">
        <f t="shared" si="0"/>
        <v>0</v>
      </c>
      <c r="T24" s="3">
        <f t="shared" si="4"/>
        <v>0</v>
      </c>
      <c r="U24" s="6">
        <f t="shared" si="1"/>
        <v>0</v>
      </c>
      <c r="V24" s="6">
        <f t="shared" si="2"/>
        <v>0</v>
      </c>
      <c r="W24" s="24">
        <f t="shared" si="3"/>
        <v>0</v>
      </c>
      <c r="X24" s="3">
        <f t="shared" si="5"/>
        <v>0</v>
      </c>
    </row>
    <row r="25" spans="1:24" ht="20.100000000000001" customHeight="1" x14ac:dyDescent="0.25">
      <c r="A25" s="54"/>
      <c r="B25" s="16"/>
      <c r="C25" s="55"/>
      <c r="D25" s="18"/>
      <c r="E25" s="19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1"/>
      <c r="R25" s="22"/>
      <c r="S25" s="3">
        <f t="shared" si="0"/>
        <v>0</v>
      </c>
      <c r="T25" s="3">
        <f t="shared" si="4"/>
        <v>0</v>
      </c>
      <c r="U25" s="23">
        <f t="shared" si="1"/>
        <v>0</v>
      </c>
      <c r="V25" s="6">
        <f t="shared" si="2"/>
        <v>0</v>
      </c>
      <c r="W25" s="24">
        <f t="shared" si="3"/>
        <v>0</v>
      </c>
      <c r="X25" s="3">
        <f t="shared" si="5"/>
        <v>0</v>
      </c>
    </row>
    <row r="26" spans="1:24" ht="20.100000000000001" customHeight="1" x14ac:dyDescent="0.25">
      <c r="A26" s="54"/>
      <c r="B26" s="16"/>
      <c r="C26" s="55"/>
      <c r="D26" s="18"/>
      <c r="E26" s="19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1"/>
      <c r="R26" s="22"/>
      <c r="S26" s="3">
        <f t="shared" si="0"/>
        <v>0</v>
      </c>
      <c r="T26" s="3">
        <f t="shared" si="4"/>
        <v>0</v>
      </c>
      <c r="U26" s="23">
        <f t="shared" si="1"/>
        <v>0</v>
      </c>
      <c r="V26" s="6">
        <f t="shared" si="2"/>
        <v>0</v>
      </c>
      <c r="W26" s="24">
        <f t="shared" si="3"/>
        <v>0</v>
      </c>
      <c r="X26" s="3">
        <f t="shared" si="5"/>
        <v>0</v>
      </c>
    </row>
    <row r="27" spans="1:24" ht="20.100000000000001" customHeight="1" x14ac:dyDescent="0.25">
      <c r="A27" s="54"/>
      <c r="B27" s="16"/>
      <c r="C27" s="55"/>
      <c r="D27" s="18"/>
      <c r="E27" s="19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1"/>
      <c r="R27" s="22"/>
      <c r="S27" s="3">
        <f t="shared" si="0"/>
        <v>0</v>
      </c>
      <c r="T27" s="3">
        <f t="shared" si="4"/>
        <v>0</v>
      </c>
      <c r="U27" s="6">
        <f t="shared" si="1"/>
        <v>0</v>
      </c>
      <c r="V27" s="6">
        <f t="shared" si="2"/>
        <v>0</v>
      </c>
      <c r="W27" s="24">
        <f t="shared" si="3"/>
        <v>0</v>
      </c>
      <c r="X27" s="3">
        <f t="shared" si="5"/>
        <v>0</v>
      </c>
    </row>
    <row r="28" spans="1:24" ht="20.100000000000001" customHeight="1" x14ac:dyDescent="0.25">
      <c r="A28" s="54"/>
      <c r="B28" s="16"/>
      <c r="C28" s="55"/>
      <c r="D28" s="18"/>
      <c r="E28" s="19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1"/>
      <c r="R28" s="22"/>
      <c r="S28" s="3">
        <f t="shared" si="0"/>
        <v>0</v>
      </c>
      <c r="T28" s="3">
        <f t="shared" si="4"/>
        <v>0</v>
      </c>
      <c r="U28" s="23">
        <f t="shared" si="1"/>
        <v>0</v>
      </c>
      <c r="V28" s="6">
        <f t="shared" si="2"/>
        <v>0</v>
      </c>
      <c r="W28" s="24">
        <f t="shared" si="3"/>
        <v>0</v>
      </c>
      <c r="X28" s="3">
        <f t="shared" si="5"/>
        <v>0</v>
      </c>
    </row>
    <row r="29" spans="1:24" ht="15.75" thickBot="1" x14ac:dyDescent="0.3">
      <c r="A29" s="26"/>
      <c r="B29" s="27"/>
      <c r="D29" s="28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</row>
    <row r="30" spans="1:24" s="34" customFormat="1" ht="15" customHeight="1" thickTop="1" x14ac:dyDescent="0.25">
      <c r="A30" s="30" t="s">
        <v>44</v>
      </c>
      <c r="B30" s="31"/>
      <c r="C30" s="618">
        <f>SUM(D11:D29)</f>
        <v>125500</v>
      </c>
      <c r="D30" s="618"/>
      <c r="E30" s="32"/>
      <c r="F30" s="33"/>
      <c r="U30" s="35"/>
      <c r="V30" s="35"/>
    </row>
    <row r="31" spans="1:24" ht="15" hidden="1" customHeight="1" x14ac:dyDescent="0.25">
      <c r="A31" s="36" t="s">
        <v>45</v>
      </c>
      <c r="B31" s="37"/>
      <c r="C31" s="619">
        <f>PRODUCT(C30,0.1)</f>
        <v>12550</v>
      </c>
      <c r="D31" s="620"/>
      <c r="F31" s="621"/>
      <c r="G31" s="621"/>
      <c r="H31" s="621"/>
      <c r="I31" s="621"/>
      <c r="J31" s="38"/>
      <c r="K31" s="38"/>
      <c r="L31" s="39"/>
    </row>
    <row r="32" spans="1:24" ht="15" hidden="1" customHeight="1" x14ac:dyDescent="0.25">
      <c r="A32" s="40" t="s">
        <v>46</v>
      </c>
      <c r="B32" s="41"/>
      <c r="C32" s="616">
        <f>PRODUCT(C30,0.1)</f>
        <v>12550</v>
      </c>
      <c r="D32" s="617"/>
      <c r="F32" s="42"/>
      <c r="G32" s="42"/>
      <c r="H32" s="615"/>
      <c r="I32" s="615"/>
      <c r="J32" s="615"/>
      <c r="K32" s="615"/>
      <c r="L32" s="43"/>
    </row>
    <row r="33" spans="1:17" ht="18" hidden="1" customHeight="1" x14ac:dyDescent="0.25">
      <c r="A33" s="40" t="s">
        <v>47</v>
      </c>
      <c r="B33" s="41"/>
      <c r="C33" s="616">
        <f>SUM(C30:D32)</f>
        <v>150600</v>
      </c>
      <c r="D33" s="617"/>
      <c r="F33" s="42"/>
      <c r="G33" s="42"/>
      <c r="H33" s="615"/>
      <c r="I33" s="615"/>
      <c r="J33" s="615"/>
      <c r="K33" s="615"/>
      <c r="L33" s="43"/>
    </row>
    <row r="34" spans="1:17" x14ac:dyDescent="0.25">
      <c r="A34" s="44"/>
      <c r="F34" s="42"/>
      <c r="G34" s="42"/>
      <c r="H34" s="615"/>
      <c r="I34" s="615"/>
      <c r="J34" s="615"/>
      <c r="K34" s="615"/>
      <c r="L34" s="43"/>
      <c r="M34" s="45"/>
    </row>
    <row r="35" spans="1:17" x14ac:dyDescent="0.25">
      <c r="A35" s="46" t="s">
        <v>48</v>
      </c>
      <c r="M35" s="47"/>
      <c r="N35" s="45"/>
    </row>
    <row r="36" spans="1:17" x14ac:dyDescent="0.25">
      <c r="A36" s="48"/>
      <c r="I36" s="43"/>
      <c r="J36" s="43"/>
      <c r="K36" s="43"/>
      <c r="L36" s="43"/>
    </row>
    <row r="37" spans="1:17" x14ac:dyDescent="0.25">
      <c r="A37" s="48" t="s">
        <v>129</v>
      </c>
      <c r="I37" s="43"/>
      <c r="J37" s="49"/>
      <c r="K37" s="50"/>
      <c r="L37" s="43"/>
    </row>
    <row r="38" spans="1:17" x14ac:dyDescent="0.25">
      <c r="A38" s="117"/>
      <c r="B38" s="117"/>
      <c r="D38" s="118" t="s">
        <v>130</v>
      </c>
      <c r="E38" s="118"/>
      <c r="F38" s="118"/>
      <c r="I38" s="43"/>
      <c r="J38" s="51"/>
      <c r="K38" s="52"/>
      <c r="L38" s="43"/>
    </row>
    <row r="39" spans="1:17" x14ac:dyDescent="0.25">
      <c r="A39" s="48"/>
      <c r="B39" s="48"/>
      <c r="D39" s="119" t="s">
        <v>131</v>
      </c>
      <c r="E39" s="119"/>
      <c r="F39" s="119"/>
    </row>
    <row r="40" spans="1:17" x14ac:dyDescent="0.25">
      <c r="A40" s="626"/>
      <c r="B40" s="626"/>
      <c r="D40" s="26"/>
    </row>
    <row r="41" spans="1:17" x14ac:dyDescent="0.25">
      <c r="A41" s="48"/>
    </row>
    <row r="42" spans="1:17" x14ac:dyDescent="0.25">
      <c r="A42" s="606" t="s">
        <v>132</v>
      </c>
      <c r="B42" s="606"/>
      <c r="C42" s="606"/>
      <c r="D42" s="606"/>
      <c r="E42" s="606"/>
      <c r="F42" s="606"/>
      <c r="G42" s="606"/>
      <c r="H42" s="606"/>
      <c r="I42" s="606"/>
      <c r="J42" s="606"/>
      <c r="K42" s="606"/>
      <c r="L42" s="606"/>
      <c r="M42" s="606"/>
      <c r="N42" s="606"/>
      <c r="O42" s="606"/>
      <c r="P42" s="606"/>
      <c r="Q42" s="606"/>
    </row>
    <row r="43" spans="1:17" x14ac:dyDescent="0.25">
      <c r="A43" s="7"/>
    </row>
    <row r="44" spans="1:17" x14ac:dyDescent="0.25">
      <c r="A44" s="7"/>
      <c r="C44" s="607" t="s">
        <v>1</v>
      </c>
      <c r="D44" s="607"/>
      <c r="E44" s="607"/>
      <c r="F44" s="607"/>
      <c r="G44" s="607"/>
      <c r="H44" s="607"/>
      <c r="I44" s="607"/>
      <c r="J44" s="607"/>
    </row>
    <row r="45" spans="1:17" x14ac:dyDescent="0.25">
      <c r="A45" s="7" t="s">
        <v>127</v>
      </c>
      <c r="C45" s="8"/>
      <c r="D45" s="3"/>
      <c r="E45" s="3"/>
    </row>
    <row r="46" spans="1:17" x14ac:dyDescent="0.25">
      <c r="A46" s="7"/>
    </row>
    <row r="47" spans="1:17" x14ac:dyDescent="0.25">
      <c r="A47" s="9" t="s">
        <v>3</v>
      </c>
    </row>
    <row r="48" spans="1:17" ht="15.75" thickBot="1" x14ac:dyDescent="0.3">
      <c r="A48" s="7" t="s">
        <v>4</v>
      </c>
    </row>
    <row r="49" spans="1:17" x14ac:dyDescent="0.25">
      <c r="A49" s="608" t="s">
        <v>5</v>
      </c>
      <c r="B49" s="610" t="s">
        <v>6</v>
      </c>
      <c r="C49" s="10" t="s">
        <v>7</v>
      </c>
      <c r="D49" s="612" t="s">
        <v>8</v>
      </c>
      <c r="E49" s="610" t="s">
        <v>9</v>
      </c>
      <c r="F49" s="610" t="s">
        <v>10</v>
      </c>
      <c r="G49" s="610"/>
      <c r="H49" s="610"/>
      <c r="I49" s="610"/>
      <c r="J49" s="610"/>
      <c r="K49" s="610"/>
      <c r="L49" s="610"/>
      <c r="M49" s="610"/>
      <c r="N49" s="610"/>
      <c r="O49" s="610"/>
      <c r="P49" s="610"/>
      <c r="Q49" s="614"/>
    </row>
    <row r="50" spans="1:17" ht="15.75" thickBot="1" x14ac:dyDescent="0.3">
      <c r="A50" s="609"/>
      <c r="B50" s="611"/>
      <c r="C50" s="13" t="s">
        <v>13</v>
      </c>
      <c r="D50" s="613"/>
      <c r="E50" s="611"/>
      <c r="F50" s="13" t="s">
        <v>14</v>
      </c>
      <c r="G50" s="13" t="s">
        <v>15</v>
      </c>
      <c r="H50" s="13" t="s">
        <v>16</v>
      </c>
      <c r="I50" s="13" t="s">
        <v>17</v>
      </c>
      <c r="J50" s="13" t="s">
        <v>18</v>
      </c>
      <c r="K50" s="13" t="s">
        <v>19</v>
      </c>
      <c r="L50" s="13" t="s">
        <v>20</v>
      </c>
      <c r="M50" s="13" t="s">
        <v>21</v>
      </c>
      <c r="N50" s="13" t="s">
        <v>22</v>
      </c>
      <c r="O50" s="13" t="s">
        <v>23</v>
      </c>
      <c r="P50" s="13" t="s">
        <v>24</v>
      </c>
      <c r="Q50" s="14" t="s">
        <v>25</v>
      </c>
    </row>
    <row r="51" spans="1:17" ht="21" x14ac:dyDescent="0.25">
      <c r="A51" s="15">
        <v>1</v>
      </c>
      <c r="B51" s="16" t="s">
        <v>133</v>
      </c>
      <c r="C51" s="17">
        <v>5</v>
      </c>
      <c r="D51" s="18">
        <v>1415</v>
      </c>
      <c r="E51" s="19" t="s">
        <v>134</v>
      </c>
      <c r="F51" s="53">
        <v>1415</v>
      </c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5"/>
    </row>
    <row r="52" spans="1:17" ht="21" x14ac:dyDescent="0.25">
      <c r="A52" s="15">
        <v>2</v>
      </c>
      <c r="B52" s="16" t="s">
        <v>135</v>
      </c>
      <c r="C52" s="17">
        <v>4</v>
      </c>
      <c r="D52" s="18">
        <v>344</v>
      </c>
      <c r="E52" s="19" t="s">
        <v>134</v>
      </c>
      <c r="F52" s="18">
        <v>344</v>
      </c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1"/>
    </row>
    <row r="53" spans="1:17" ht="21" x14ac:dyDescent="0.25">
      <c r="A53" s="15">
        <v>3</v>
      </c>
      <c r="B53" s="16" t="s">
        <v>136</v>
      </c>
      <c r="C53" s="17">
        <v>5</v>
      </c>
      <c r="D53" s="18">
        <v>243.7</v>
      </c>
      <c r="E53" s="19" t="s">
        <v>134</v>
      </c>
      <c r="F53" s="18">
        <v>243.7</v>
      </c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1"/>
    </row>
    <row r="54" spans="1:17" ht="21" x14ac:dyDescent="0.25">
      <c r="A54" s="15">
        <v>4</v>
      </c>
      <c r="B54" s="16" t="s">
        <v>137</v>
      </c>
      <c r="C54" s="17">
        <v>20</v>
      </c>
      <c r="D54" s="18">
        <v>5353</v>
      </c>
      <c r="E54" s="19" t="s">
        <v>134</v>
      </c>
      <c r="F54" s="53">
        <v>5353</v>
      </c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1"/>
    </row>
    <row r="55" spans="1:17" ht="21" x14ac:dyDescent="0.25">
      <c r="A55" s="15">
        <v>5</v>
      </c>
      <c r="B55" s="16" t="s">
        <v>138</v>
      </c>
      <c r="C55" s="17">
        <v>5</v>
      </c>
      <c r="D55" s="18">
        <v>100</v>
      </c>
      <c r="E55" s="19" t="s">
        <v>134</v>
      </c>
      <c r="F55" s="18">
        <v>100</v>
      </c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1"/>
    </row>
    <row r="56" spans="1:17" ht="21" x14ac:dyDescent="0.25">
      <c r="A56" s="15">
        <v>6</v>
      </c>
      <c r="B56" s="16" t="s">
        <v>139</v>
      </c>
      <c r="C56" s="17">
        <v>4</v>
      </c>
      <c r="D56" s="18">
        <v>120</v>
      </c>
      <c r="E56" s="19" t="s">
        <v>134</v>
      </c>
      <c r="F56" s="18">
        <v>120</v>
      </c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1"/>
    </row>
    <row r="57" spans="1:17" ht="21" x14ac:dyDescent="0.25">
      <c r="A57" s="15">
        <v>7</v>
      </c>
      <c r="B57" s="16" t="s">
        <v>140</v>
      </c>
      <c r="C57" s="17">
        <v>10</v>
      </c>
      <c r="D57" s="18">
        <v>711.3</v>
      </c>
      <c r="E57" s="19" t="s">
        <v>134</v>
      </c>
      <c r="F57" s="18">
        <v>711.3</v>
      </c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1"/>
    </row>
    <row r="58" spans="1:17" ht="21" x14ac:dyDescent="0.25">
      <c r="A58" s="15">
        <v>8</v>
      </c>
      <c r="B58" s="16" t="s">
        <v>141</v>
      </c>
      <c r="C58" s="17">
        <v>20</v>
      </c>
      <c r="D58" s="18">
        <v>1399.2</v>
      </c>
      <c r="E58" s="19" t="s">
        <v>134</v>
      </c>
      <c r="F58" s="53">
        <v>1399.2</v>
      </c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1"/>
    </row>
    <row r="59" spans="1:17" ht="21" x14ac:dyDescent="0.25">
      <c r="A59" s="15">
        <v>9</v>
      </c>
      <c r="B59" s="16" t="s">
        <v>142</v>
      </c>
      <c r="C59" s="17">
        <v>5</v>
      </c>
      <c r="D59" s="18">
        <v>613</v>
      </c>
      <c r="E59" s="19" t="s">
        <v>134</v>
      </c>
      <c r="F59" s="18">
        <v>613</v>
      </c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1"/>
    </row>
    <row r="60" spans="1:17" ht="21" x14ac:dyDescent="0.25">
      <c r="A60" s="15">
        <v>10</v>
      </c>
      <c r="B60" s="16" t="s">
        <v>143</v>
      </c>
      <c r="C60" s="17">
        <v>2</v>
      </c>
      <c r="D60" s="18">
        <v>60</v>
      </c>
      <c r="E60" s="19" t="s">
        <v>134</v>
      </c>
      <c r="F60" s="18">
        <v>60</v>
      </c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1"/>
    </row>
    <row r="61" spans="1:17" ht="21" x14ac:dyDescent="0.25">
      <c r="A61" s="15">
        <v>11</v>
      </c>
      <c r="B61" s="16" t="s">
        <v>144</v>
      </c>
      <c r="C61" s="17">
        <v>1</v>
      </c>
      <c r="D61" s="18">
        <v>528.04999999999995</v>
      </c>
      <c r="E61" s="19" t="s">
        <v>134</v>
      </c>
      <c r="F61" s="18">
        <v>528.04999999999995</v>
      </c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1"/>
    </row>
    <row r="62" spans="1:17" ht="21" x14ac:dyDescent="0.25">
      <c r="A62" s="15">
        <v>12</v>
      </c>
      <c r="B62" s="16" t="s">
        <v>145</v>
      </c>
      <c r="C62" s="17">
        <v>2</v>
      </c>
      <c r="D62" s="18">
        <v>572</v>
      </c>
      <c r="E62" s="19" t="s">
        <v>134</v>
      </c>
      <c r="F62" s="18">
        <v>572</v>
      </c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1"/>
    </row>
    <row r="63" spans="1:17" ht="21" x14ac:dyDescent="0.25">
      <c r="A63" s="15">
        <v>13</v>
      </c>
      <c r="B63" s="16" t="s">
        <v>146</v>
      </c>
      <c r="C63" s="17">
        <v>2</v>
      </c>
      <c r="D63" s="18">
        <v>572</v>
      </c>
      <c r="E63" s="19" t="s">
        <v>134</v>
      </c>
      <c r="F63" s="18">
        <v>572</v>
      </c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1"/>
    </row>
    <row r="64" spans="1:17" ht="21" x14ac:dyDescent="0.25">
      <c r="A64" s="15">
        <v>14</v>
      </c>
      <c r="B64" s="16" t="s">
        <v>147</v>
      </c>
      <c r="C64" s="17">
        <v>2</v>
      </c>
      <c r="D64" s="18">
        <v>1685.4</v>
      </c>
      <c r="E64" s="19" t="s">
        <v>134</v>
      </c>
      <c r="F64" s="53">
        <v>1685.4</v>
      </c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1"/>
    </row>
    <row r="65" spans="1:17" ht="21" x14ac:dyDescent="0.25">
      <c r="A65" s="15">
        <v>15</v>
      </c>
      <c r="B65" s="16" t="s">
        <v>148</v>
      </c>
      <c r="C65" s="17">
        <v>2</v>
      </c>
      <c r="D65" s="18">
        <v>56</v>
      </c>
      <c r="E65" s="19" t="s">
        <v>134</v>
      </c>
      <c r="F65" s="18">
        <v>56</v>
      </c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1"/>
    </row>
    <row r="66" spans="1:17" ht="21" x14ac:dyDescent="0.25">
      <c r="A66" s="15">
        <v>16</v>
      </c>
      <c r="B66" s="16" t="s">
        <v>149</v>
      </c>
      <c r="C66" s="17">
        <v>2</v>
      </c>
      <c r="D66" s="18">
        <v>279.83999999999997</v>
      </c>
      <c r="E66" s="19" t="s">
        <v>134</v>
      </c>
      <c r="F66" s="18">
        <v>279.83999999999997</v>
      </c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1"/>
    </row>
    <row r="67" spans="1:17" ht="21" x14ac:dyDescent="0.25">
      <c r="A67" s="15">
        <v>17</v>
      </c>
      <c r="B67" s="16" t="s">
        <v>150</v>
      </c>
      <c r="C67" s="17">
        <v>2</v>
      </c>
      <c r="D67" s="18">
        <v>76</v>
      </c>
      <c r="E67" s="19" t="s">
        <v>134</v>
      </c>
      <c r="F67" s="18">
        <v>76</v>
      </c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1"/>
    </row>
    <row r="68" spans="1:17" ht="21" x14ac:dyDescent="0.25">
      <c r="A68" s="15">
        <v>18</v>
      </c>
      <c r="B68" s="16" t="s">
        <v>151</v>
      </c>
      <c r="C68" s="17">
        <v>10</v>
      </c>
      <c r="D68" s="18">
        <v>98.5</v>
      </c>
      <c r="E68" s="19" t="s">
        <v>134</v>
      </c>
      <c r="F68" s="18">
        <v>98.5</v>
      </c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1"/>
    </row>
    <row r="69" spans="1:17" ht="15.75" thickBot="1" x14ac:dyDescent="0.3">
      <c r="A69" s="26"/>
      <c r="B69" s="27"/>
      <c r="D69" s="28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</row>
    <row r="70" spans="1:17" ht="16.5" thickTop="1" x14ac:dyDescent="0.25">
      <c r="A70" s="30" t="s">
        <v>44</v>
      </c>
      <c r="B70" s="31"/>
      <c r="C70" s="618">
        <f>SUM(D51:D69)</f>
        <v>14226.99</v>
      </c>
      <c r="D70" s="618"/>
      <c r="E70" s="32"/>
      <c r="F70" s="33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</row>
    <row r="71" spans="1:17" ht="15.75" x14ac:dyDescent="0.25">
      <c r="A71" s="36" t="s">
        <v>45</v>
      </c>
      <c r="B71" s="37"/>
      <c r="C71" s="619">
        <f>PRODUCT(C70,0.1)</f>
        <v>1422.6990000000001</v>
      </c>
      <c r="D71" s="620"/>
      <c r="F71" s="621"/>
      <c r="G71" s="621"/>
      <c r="H71" s="621"/>
      <c r="I71" s="621"/>
      <c r="J71" s="38"/>
      <c r="K71" s="38"/>
      <c r="L71" s="39"/>
    </row>
    <row r="72" spans="1:17" ht="15.75" x14ac:dyDescent="0.25">
      <c r="A72" s="40" t="s">
        <v>46</v>
      </c>
      <c r="B72" s="41"/>
      <c r="C72" s="616">
        <f>PRODUCT(C70,0.1)</f>
        <v>1422.6990000000001</v>
      </c>
      <c r="D72" s="617"/>
      <c r="F72" s="42"/>
      <c r="G72" s="42"/>
      <c r="H72" s="615"/>
      <c r="I72" s="615"/>
      <c r="J72" s="615"/>
      <c r="K72" s="615"/>
      <c r="L72" s="43"/>
    </row>
    <row r="73" spans="1:17" ht="15.75" x14ac:dyDescent="0.25">
      <c r="A73" s="40" t="s">
        <v>47</v>
      </c>
      <c r="B73" s="41"/>
      <c r="C73" s="616">
        <f>SUM(C70:D72)</f>
        <v>17072.387999999999</v>
      </c>
      <c r="D73" s="617"/>
      <c r="F73" s="42"/>
      <c r="G73" s="42"/>
      <c r="H73" s="615"/>
      <c r="I73" s="615"/>
      <c r="J73" s="615"/>
      <c r="K73" s="615"/>
      <c r="L73" s="43"/>
    </row>
    <row r="74" spans="1:17" x14ac:dyDescent="0.25">
      <c r="A74" s="44"/>
      <c r="F74" s="42"/>
      <c r="G74" s="42"/>
      <c r="H74" s="615"/>
      <c r="I74" s="615"/>
      <c r="J74" s="615"/>
      <c r="K74" s="615"/>
      <c r="L74" s="43"/>
      <c r="M74" s="45"/>
    </row>
    <row r="75" spans="1:17" x14ac:dyDescent="0.25">
      <c r="A75" s="46" t="s">
        <v>48</v>
      </c>
      <c r="M75" s="47"/>
      <c r="N75" s="45"/>
    </row>
    <row r="76" spans="1:17" x14ac:dyDescent="0.25">
      <c r="A76" s="48"/>
      <c r="I76" s="43"/>
      <c r="J76" s="43"/>
      <c r="K76" s="43"/>
      <c r="L76" s="43"/>
    </row>
    <row r="77" spans="1:17" x14ac:dyDescent="0.25">
      <c r="A77" s="48" t="s">
        <v>152</v>
      </c>
      <c r="I77" s="43"/>
      <c r="J77" s="49"/>
      <c r="K77" s="50"/>
      <c r="L77" s="43"/>
    </row>
    <row r="78" spans="1:17" x14ac:dyDescent="0.25">
      <c r="A78" s="634"/>
      <c r="B78" s="634"/>
      <c r="D78" s="623" t="s">
        <v>130</v>
      </c>
      <c r="E78" s="623"/>
      <c r="F78" s="623"/>
      <c r="I78" s="43"/>
      <c r="J78" s="51"/>
      <c r="K78" s="52"/>
      <c r="L78" s="43"/>
    </row>
    <row r="79" spans="1:17" x14ac:dyDescent="0.25">
      <c r="A79" s="624"/>
      <c r="B79" s="624"/>
      <c r="D79" s="625" t="s">
        <v>153</v>
      </c>
      <c r="E79" s="625"/>
      <c r="F79" s="625"/>
    </row>
    <row r="82" spans="1:17" x14ac:dyDescent="0.25">
      <c r="A82" s="606" t="s">
        <v>132</v>
      </c>
      <c r="B82" s="606"/>
      <c r="C82" s="606"/>
      <c r="D82" s="606"/>
      <c r="E82" s="606"/>
      <c r="F82" s="606"/>
      <c r="G82" s="606"/>
      <c r="H82" s="606"/>
      <c r="I82" s="606"/>
      <c r="J82" s="606"/>
      <c r="K82" s="606"/>
      <c r="L82" s="606"/>
      <c r="M82" s="606"/>
      <c r="N82" s="606"/>
      <c r="O82" s="606"/>
      <c r="P82" s="606"/>
      <c r="Q82" s="606"/>
    </row>
    <row r="83" spans="1:17" x14ac:dyDescent="0.25">
      <c r="A83" s="7"/>
    </row>
    <row r="84" spans="1:17" x14ac:dyDescent="0.25">
      <c r="A84" s="7"/>
      <c r="C84" s="607" t="s">
        <v>1</v>
      </c>
      <c r="D84" s="607"/>
      <c r="E84" s="607"/>
      <c r="F84" s="607"/>
      <c r="G84" s="607"/>
      <c r="H84" s="607"/>
      <c r="I84" s="607"/>
      <c r="J84" s="607"/>
    </row>
    <row r="85" spans="1:17" x14ac:dyDescent="0.25">
      <c r="A85" s="7" t="s">
        <v>127</v>
      </c>
      <c r="C85" s="8"/>
      <c r="D85" s="3"/>
      <c r="E85" s="3"/>
    </row>
    <row r="86" spans="1:17" x14ac:dyDescent="0.25">
      <c r="A86" s="7"/>
    </row>
    <row r="87" spans="1:17" x14ac:dyDescent="0.25">
      <c r="A87" s="9" t="s">
        <v>3</v>
      </c>
    </row>
    <row r="88" spans="1:17" ht="15.75" thickBot="1" x14ac:dyDescent="0.3">
      <c r="A88" s="7" t="s">
        <v>4</v>
      </c>
    </row>
    <row r="89" spans="1:17" x14ac:dyDescent="0.25">
      <c r="A89" s="608" t="s">
        <v>5</v>
      </c>
      <c r="B89" s="610" t="s">
        <v>6</v>
      </c>
      <c r="C89" s="10" t="s">
        <v>7</v>
      </c>
      <c r="D89" s="612" t="s">
        <v>8</v>
      </c>
      <c r="E89" s="610" t="s">
        <v>9</v>
      </c>
      <c r="F89" s="610" t="s">
        <v>10</v>
      </c>
      <c r="G89" s="610"/>
      <c r="H89" s="610"/>
      <c r="I89" s="610"/>
      <c r="J89" s="610"/>
      <c r="K89" s="610"/>
      <c r="L89" s="610"/>
      <c r="M89" s="610"/>
      <c r="N89" s="610"/>
      <c r="O89" s="610"/>
      <c r="P89" s="610"/>
      <c r="Q89" s="614"/>
    </row>
    <row r="90" spans="1:17" ht="15.75" thickBot="1" x14ac:dyDescent="0.3">
      <c r="A90" s="609"/>
      <c r="B90" s="611"/>
      <c r="C90" s="13" t="s">
        <v>13</v>
      </c>
      <c r="D90" s="613"/>
      <c r="E90" s="611"/>
      <c r="F90" s="13" t="s">
        <v>14</v>
      </c>
      <c r="G90" s="13" t="s">
        <v>15</v>
      </c>
      <c r="H90" s="13" t="s">
        <v>16</v>
      </c>
      <c r="I90" s="13" t="s">
        <v>17</v>
      </c>
      <c r="J90" s="13" t="s">
        <v>18</v>
      </c>
      <c r="K90" s="13" t="s">
        <v>19</v>
      </c>
      <c r="L90" s="13" t="s">
        <v>20</v>
      </c>
      <c r="M90" s="13" t="s">
        <v>21</v>
      </c>
      <c r="N90" s="13" t="s">
        <v>22</v>
      </c>
      <c r="O90" s="13" t="s">
        <v>23</v>
      </c>
      <c r="P90" s="13" t="s">
        <v>24</v>
      </c>
      <c r="Q90" s="14" t="s">
        <v>25</v>
      </c>
    </row>
    <row r="91" spans="1:17" ht="21" x14ac:dyDescent="0.25">
      <c r="A91" s="15">
        <v>1</v>
      </c>
      <c r="B91" s="16" t="s">
        <v>26</v>
      </c>
      <c r="C91" s="17">
        <v>10</v>
      </c>
      <c r="D91" s="18">
        <v>124</v>
      </c>
      <c r="E91" s="19" t="s">
        <v>128</v>
      </c>
      <c r="F91" s="18">
        <v>124</v>
      </c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1"/>
    </row>
    <row r="92" spans="1:17" ht="21" x14ac:dyDescent="0.25">
      <c r="A92" s="15">
        <v>2</v>
      </c>
      <c r="B92" s="16" t="s">
        <v>27</v>
      </c>
      <c r="C92" s="17">
        <v>1</v>
      </c>
      <c r="D92" s="18">
        <v>2000</v>
      </c>
      <c r="E92" s="19" t="s">
        <v>128</v>
      </c>
      <c r="F92" s="53">
        <v>2000</v>
      </c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1"/>
    </row>
    <row r="93" spans="1:17" ht="21" x14ac:dyDescent="0.25">
      <c r="A93" s="15">
        <v>3</v>
      </c>
      <c r="B93" s="16" t="s">
        <v>28</v>
      </c>
      <c r="C93" s="17">
        <v>1</v>
      </c>
      <c r="D93" s="18">
        <v>148</v>
      </c>
      <c r="E93" s="19" t="s">
        <v>128</v>
      </c>
      <c r="F93" s="18">
        <v>148</v>
      </c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1"/>
    </row>
    <row r="94" spans="1:17" ht="21" x14ac:dyDescent="0.25">
      <c r="A94" s="15">
        <v>4</v>
      </c>
      <c r="B94" s="16" t="s">
        <v>29</v>
      </c>
      <c r="C94" s="17">
        <v>2</v>
      </c>
      <c r="D94" s="18">
        <v>226</v>
      </c>
      <c r="E94" s="19" t="s">
        <v>128</v>
      </c>
      <c r="F94" s="18">
        <v>226</v>
      </c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1"/>
    </row>
    <row r="95" spans="1:17" ht="21" x14ac:dyDescent="0.25">
      <c r="A95" s="15">
        <v>5</v>
      </c>
      <c r="B95" s="16" t="s">
        <v>30</v>
      </c>
      <c r="C95" s="17">
        <v>5</v>
      </c>
      <c r="D95" s="18">
        <v>217.2</v>
      </c>
      <c r="E95" s="19" t="s">
        <v>128</v>
      </c>
      <c r="F95" s="18">
        <v>217.2</v>
      </c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1"/>
    </row>
    <row r="96" spans="1:17" ht="21" x14ac:dyDescent="0.25">
      <c r="A96" s="15">
        <v>6</v>
      </c>
      <c r="B96" s="16" t="s">
        <v>31</v>
      </c>
      <c r="C96" s="17">
        <v>5</v>
      </c>
      <c r="D96" s="18">
        <v>65</v>
      </c>
      <c r="E96" s="19" t="s">
        <v>128</v>
      </c>
      <c r="F96" s="18">
        <v>65</v>
      </c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1"/>
    </row>
    <row r="97" spans="1:17" ht="21" x14ac:dyDescent="0.25">
      <c r="A97" s="15">
        <v>7</v>
      </c>
      <c r="B97" s="16" t="s">
        <v>32</v>
      </c>
      <c r="C97" s="17">
        <v>2</v>
      </c>
      <c r="D97" s="18">
        <v>30</v>
      </c>
      <c r="E97" s="19" t="s">
        <v>128</v>
      </c>
      <c r="F97" s="18">
        <v>30</v>
      </c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1"/>
    </row>
    <row r="98" spans="1:17" ht="21" x14ac:dyDescent="0.25">
      <c r="A98" s="15">
        <v>8</v>
      </c>
      <c r="B98" s="16" t="s">
        <v>33</v>
      </c>
      <c r="C98" s="17">
        <v>2</v>
      </c>
      <c r="D98" s="18">
        <v>270</v>
      </c>
      <c r="E98" s="19" t="s">
        <v>128</v>
      </c>
      <c r="F98" s="18">
        <v>270</v>
      </c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5"/>
    </row>
    <row r="99" spans="1:17" ht="21" x14ac:dyDescent="0.25">
      <c r="A99" s="15">
        <v>9</v>
      </c>
      <c r="B99" s="16" t="s">
        <v>34</v>
      </c>
      <c r="C99" s="17">
        <v>2</v>
      </c>
      <c r="D99" s="18">
        <v>316</v>
      </c>
      <c r="E99" s="19" t="s">
        <v>128</v>
      </c>
      <c r="F99" s="18">
        <v>316</v>
      </c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1"/>
    </row>
    <row r="100" spans="1:17" ht="21" x14ac:dyDescent="0.25">
      <c r="A100" s="15">
        <v>10</v>
      </c>
      <c r="B100" s="16" t="s">
        <v>35</v>
      </c>
      <c r="C100" s="17">
        <v>2</v>
      </c>
      <c r="D100" s="18">
        <v>44</v>
      </c>
      <c r="E100" s="19" t="s">
        <v>128</v>
      </c>
      <c r="F100" s="18">
        <v>44</v>
      </c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1"/>
    </row>
    <row r="101" spans="1:17" ht="21" x14ac:dyDescent="0.25">
      <c r="A101" s="15">
        <v>11</v>
      </c>
      <c r="B101" s="16" t="s">
        <v>36</v>
      </c>
      <c r="C101" s="17">
        <v>1</v>
      </c>
      <c r="D101" s="18">
        <v>191</v>
      </c>
      <c r="E101" s="19" t="s">
        <v>128</v>
      </c>
      <c r="F101" s="18">
        <v>191</v>
      </c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1"/>
    </row>
    <row r="102" spans="1:17" ht="21" x14ac:dyDescent="0.25">
      <c r="A102" s="15">
        <v>12</v>
      </c>
      <c r="B102" s="16" t="s">
        <v>37</v>
      </c>
      <c r="C102" s="17">
        <v>1</v>
      </c>
      <c r="D102" s="18">
        <v>116</v>
      </c>
      <c r="E102" s="19" t="s">
        <v>128</v>
      </c>
      <c r="F102" s="18">
        <v>116</v>
      </c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1"/>
    </row>
    <row r="103" spans="1:17" ht="21" x14ac:dyDescent="0.25">
      <c r="A103" s="15">
        <v>13</v>
      </c>
      <c r="B103" s="16" t="s">
        <v>38</v>
      </c>
      <c r="C103" s="17">
        <v>2</v>
      </c>
      <c r="D103" s="18">
        <v>144</v>
      </c>
      <c r="E103" s="19" t="s">
        <v>128</v>
      </c>
      <c r="F103" s="18">
        <v>144</v>
      </c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1"/>
    </row>
    <row r="104" spans="1:17" ht="21" x14ac:dyDescent="0.25">
      <c r="A104" s="15">
        <v>14</v>
      </c>
      <c r="B104" s="16" t="s">
        <v>39</v>
      </c>
      <c r="C104" s="17">
        <v>2</v>
      </c>
      <c r="D104" s="18">
        <v>31.56</v>
      </c>
      <c r="E104" s="19" t="s">
        <v>128</v>
      </c>
      <c r="F104" s="18">
        <v>31.56</v>
      </c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1"/>
    </row>
    <row r="105" spans="1:17" ht="21" x14ac:dyDescent="0.25">
      <c r="A105" s="15">
        <v>15</v>
      </c>
      <c r="B105" s="16" t="s">
        <v>40</v>
      </c>
      <c r="C105" s="17">
        <v>10</v>
      </c>
      <c r="D105" s="18">
        <v>400</v>
      </c>
      <c r="E105" s="19" t="s">
        <v>128</v>
      </c>
      <c r="F105" s="18">
        <v>400</v>
      </c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1"/>
    </row>
    <row r="106" spans="1:17" ht="21" x14ac:dyDescent="0.25">
      <c r="A106" s="15">
        <v>16</v>
      </c>
      <c r="B106" s="16" t="s">
        <v>41</v>
      </c>
      <c r="C106" s="17">
        <v>1</v>
      </c>
      <c r="D106" s="18">
        <v>30</v>
      </c>
      <c r="E106" s="19" t="s">
        <v>128</v>
      </c>
      <c r="F106" s="18">
        <v>30</v>
      </c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1"/>
    </row>
    <row r="107" spans="1:17" ht="21" x14ac:dyDescent="0.25">
      <c r="A107" s="15">
        <v>17</v>
      </c>
      <c r="B107" s="16" t="s">
        <v>42</v>
      </c>
      <c r="C107" s="17">
        <v>2</v>
      </c>
      <c r="D107" s="18">
        <v>40</v>
      </c>
      <c r="E107" s="19" t="s">
        <v>128</v>
      </c>
      <c r="F107" s="18">
        <v>40</v>
      </c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1"/>
    </row>
    <row r="108" spans="1:17" ht="21" x14ac:dyDescent="0.25">
      <c r="A108" s="15">
        <v>18</v>
      </c>
      <c r="B108" s="16" t="s">
        <v>43</v>
      </c>
      <c r="C108" s="17">
        <v>2</v>
      </c>
      <c r="D108" s="18">
        <v>167.48</v>
      </c>
      <c r="E108" s="19" t="s">
        <v>128</v>
      </c>
      <c r="F108" s="18">
        <v>167.48</v>
      </c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1"/>
    </row>
    <row r="109" spans="1:17" ht="15.75" thickBot="1" x14ac:dyDescent="0.3">
      <c r="A109" s="26"/>
      <c r="B109" s="27"/>
      <c r="D109" s="28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</row>
    <row r="110" spans="1:17" ht="16.5" thickTop="1" x14ac:dyDescent="0.25">
      <c r="A110" s="30" t="s">
        <v>44</v>
      </c>
      <c r="B110" s="31"/>
      <c r="C110" s="618">
        <f>SUM(D91:D109)</f>
        <v>4560.24</v>
      </c>
      <c r="D110" s="618"/>
      <c r="E110" s="32"/>
      <c r="F110" s="33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</row>
    <row r="111" spans="1:17" ht="15.75" x14ac:dyDescent="0.25">
      <c r="A111" s="36" t="s">
        <v>45</v>
      </c>
      <c r="B111" s="37"/>
      <c r="C111" s="619">
        <f>PRODUCT(C110,0.1)</f>
        <v>456.024</v>
      </c>
      <c r="D111" s="620"/>
      <c r="F111" s="621"/>
      <c r="G111" s="621"/>
      <c r="H111" s="621"/>
      <c r="I111" s="621"/>
      <c r="J111" s="38"/>
      <c r="K111" s="38"/>
      <c r="L111" s="39"/>
    </row>
    <row r="112" spans="1:17" ht="15.75" x14ac:dyDescent="0.25">
      <c r="A112" s="40" t="s">
        <v>46</v>
      </c>
      <c r="B112" s="41"/>
      <c r="C112" s="616">
        <f>PRODUCT(C110,0.1)</f>
        <v>456.024</v>
      </c>
      <c r="D112" s="617"/>
      <c r="F112" s="42"/>
      <c r="G112" s="42"/>
      <c r="H112" s="615"/>
      <c r="I112" s="615"/>
      <c r="J112" s="615"/>
      <c r="K112" s="615"/>
      <c r="L112" s="43"/>
    </row>
    <row r="113" spans="1:14" ht="15.75" x14ac:dyDescent="0.25">
      <c r="A113" s="40" t="s">
        <v>47</v>
      </c>
      <c r="B113" s="41"/>
      <c r="C113" s="616">
        <f>SUM(C110:D112)</f>
        <v>5472.2880000000005</v>
      </c>
      <c r="D113" s="617"/>
      <c r="F113" s="42"/>
      <c r="G113" s="42"/>
      <c r="H113" s="615"/>
      <c r="I113" s="615"/>
      <c r="J113" s="615"/>
      <c r="K113" s="615"/>
      <c r="L113" s="43"/>
    </row>
    <row r="114" spans="1:14" x14ac:dyDescent="0.25">
      <c r="A114" s="44"/>
      <c r="F114" s="42"/>
      <c r="G114" s="42"/>
      <c r="H114" s="615"/>
      <c r="I114" s="615"/>
      <c r="J114" s="615"/>
      <c r="K114" s="615"/>
      <c r="L114" s="43"/>
      <c r="M114" s="45"/>
    </row>
    <row r="115" spans="1:14" x14ac:dyDescent="0.25">
      <c r="A115" s="46" t="s">
        <v>48</v>
      </c>
      <c r="M115" s="47"/>
      <c r="N115" s="45"/>
    </row>
    <row r="116" spans="1:14" x14ac:dyDescent="0.25">
      <c r="A116" s="48"/>
      <c r="I116" s="43"/>
      <c r="J116" s="43"/>
      <c r="K116" s="43"/>
      <c r="L116" s="43"/>
    </row>
    <row r="117" spans="1:14" x14ac:dyDescent="0.25">
      <c r="A117" s="48" t="s">
        <v>152</v>
      </c>
      <c r="I117" s="43"/>
      <c r="J117" s="49"/>
      <c r="K117" s="50"/>
      <c r="L117" s="43"/>
    </row>
    <row r="118" spans="1:14" x14ac:dyDescent="0.25">
      <c r="A118" s="634"/>
      <c r="B118" s="634"/>
      <c r="D118" s="623" t="s">
        <v>130</v>
      </c>
      <c r="E118" s="623"/>
      <c r="F118" s="623"/>
      <c r="I118" s="43"/>
      <c r="J118" s="51"/>
      <c r="K118" s="52"/>
      <c r="L118" s="43"/>
    </row>
    <row r="119" spans="1:14" x14ac:dyDescent="0.25">
      <c r="A119" s="624"/>
      <c r="B119" s="624"/>
      <c r="D119" s="625" t="s">
        <v>153</v>
      </c>
      <c r="E119" s="625"/>
      <c r="F119" s="625"/>
    </row>
  </sheetData>
  <sheetProtection password="C1B6" sheet="1" objects="1" scenarios="1"/>
  <mergeCells count="66">
    <mergeCell ref="A119:B119"/>
    <mergeCell ref="D119:F119"/>
    <mergeCell ref="C113:D113"/>
    <mergeCell ref="H113:I113"/>
    <mergeCell ref="J113:K113"/>
    <mergeCell ref="H114:I114"/>
    <mergeCell ref="J114:K114"/>
    <mergeCell ref="A118:B118"/>
    <mergeCell ref="D118:F118"/>
    <mergeCell ref="J112:K112"/>
    <mergeCell ref="A89:A90"/>
    <mergeCell ref="B89:B90"/>
    <mergeCell ref="D89:D90"/>
    <mergeCell ref="E89:E90"/>
    <mergeCell ref="F89:Q89"/>
    <mergeCell ref="C110:D110"/>
    <mergeCell ref="C111:D111"/>
    <mergeCell ref="F111:G111"/>
    <mergeCell ref="H111:I111"/>
    <mergeCell ref="C112:D112"/>
    <mergeCell ref="H112:I112"/>
    <mergeCell ref="A78:B78"/>
    <mergeCell ref="D78:F78"/>
    <mergeCell ref="A79:B79"/>
    <mergeCell ref="D79:F79"/>
    <mergeCell ref="A82:Q82"/>
    <mergeCell ref="C84:J84"/>
    <mergeCell ref="J72:K72"/>
    <mergeCell ref="C73:D73"/>
    <mergeCell ref="H73:I73"/>
    <mergeCell ref="J73:K73"/>
    <mergeCell ref="H74:I74"/>
    <mergeCell ref="J74:K74"/>
    <mergeCell ref="C70:D70"/>
    <mergeCell ref="C71:D71"/>
    <mergeCell ref="F71:G71"/>
    <mergeCell ref="H71:I71"/>
    <mergeCell ref="C72:D72"/>
    <mergeCell ref="H72:I72"/>
    <mergeCell ref="A40:B40"/>
    <mergeCell ref="A42:Q42"/>
    <mergeCell ref="C44:J44"/>
    <mergeCell ref="A49:A50"/>
    <mergeCell ref="B49:B50"/>
    <mergeCell ref="D49:D50"/>
    <mergeCell ref="E49:E50"/>
    <mergeCell ref="F49:Q49"/>
    <mergeCell ref="J32:K32"/>
    <mergeCell ref="C33:D33"/>
    <mergeCell ref="H33:I33"/>
    <mergeCell ref="J33:K33"/>
    <mergeCell ref="H34:I34"/>
    <mergeCell ref="J34:K34"/>
    <mergeCell ref="C30:D30"/>
    <mergeCell ref="C31:D31"/>
    <mergeCell ref="F31:G31"/>
    <mergeCell ref="H31:I31"/>
    <mergeCell ref="C32:D32"/>
    <mergeCell ref="H32:I32"/>
    <mergeCell ref="A2:Q2"/>
    <mergeCell ref="C4:J4"/>
    <mergeCell ref="A9:A10"/>
    <mergeCell ref="B9:B10"/>
    <mergeCell ref="D9:D10"/>
    <mergeCell ref="E9:E10"/>
    <mergeCell ref="F9:Q9"/>
  </mergeCells>
  <printOptions horizontalCentered="1"/>
  <pageMargins left="0.7" right="0.7" top="0.75" bottom="0.75" header="0.3" footer="0.3"/>
  <pageSetup scale="62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93"/>
  <sheetViews>
    <sheetView zoomScale="70" zoomScaleNormal="70" workbookViewId="0">
      <selection activeCell="D4" sqref="D4"/>
    </sheetView>
  </sheetViews>
  <sheetFormatPr defaultRowHeight="15" x14ac:dyDescent="0.25"/>
  <cols>
    <col min="1" max="1" width="6.42578125" customWidth="1"/>
    <col min="3" max="3" width="42.42578125" customWidth="1"/>
    <col min="4" max="4" width="10.140625" customWidth="1"/>
    <col min="5" max="5" width="11.5703125" customWidth="1"/>
    <col min="6" max="6" width="11.42578125" customWidth="1"/>
    <col min="7" max="7" width="9.42578125" customWidth="1"/>
    <col min="8" max="12" width="4.7109375" customWidth="1"/>
    <col min="13" max="13" width="9.140625" customWidth="1"/>
    <col min="14" max="18" width="4.7109375" customWidth="1"/>
    <col min="19" max="19" width="5.7109375" customWidth="1"/>
  </cols>
  <sheetData>
    <row r="1" spans="2:18" x14ac:dyDescent="0.25">
      <c r="B1" s="636" t="s">
        <v>154</v>
      </c>
      <c r="C1" s="636"/>
      <c r="D1" s="636"/>
      <c r="E1" s="636"/>
      <c r="F1" s="636"/>
      <c r="G1" s="636"/>
      <c r="H1" s="636"/>
      <c r="I1" s="636"/>
      <c r="J1" s="636"/>
      <c r="K1" s="636"/>
      <c r="L1" s="636"/>
      <c r="M1" s="636"/>
      <c r="N1" s="636"/>
      <c r="O1" s="636"/>
      <c r="P1" s="636"/>
      <c r="Q1" s="636"/>
      <c r="R1" s="636"/>
    </row>
    <row r="2" spans="2:18" ht="4.5" customHeight="1" x14ac:dyDescent="0.25"/>
    <row r="3" spans="2:18" x14ac:dyDescent="0.25">
      <c r="B3" s="636" t="s">
        <v>1</v>
      </c>
      <c r="C3" s="636"/>
      <c r="D3" s="636"/>
      <c r="E3" s="636"/>
      <c r="F3" s="636"/>
      <c r="G3" s="636"/>
      <c r="H3" s="636"/>
      <c r="I3" s="636"/>
      <c r="J3" s="636"/>
      <c r="K3" s="636"/>
      <c r="L3" s="636"/>
      <c r="M3" s="636"/>
      <c r="N3" s="636"/>
      <c r="O3" s="636"/>
      <c r="P3" s="636"/>
      <c r="Q3" s="636"/>
      <c r="R3" s="636"/>
    </row>
    <row r="4" spans="2:18" x14ac:dyDescent="0.25">
      <c r="B4" s="120" t="s">
        <v>155</v>
      </c>
    </row>
    <row r="5" spans="2:18" x14ac:dyDescent="0.25">
      <c r="B5" s="121" t="s">
        <v>3</v>
      </c>
    </row>
    <row r="6" spans="2:18" x14ac:dyDescent="0.25">
      <c r="B6" t="s">
        <v>4</v>
      </c>
    </row>
    <row r="7" spans="2:18" ht="7.5" customHeight="1" thickBot="1" x14ac:dyDescent="0.3"/>
    <row r="8" spans="2:18" x14ac:dyDescent="0.25">
      <c r="B8" s="637" t="s">
        <v>5</v>
      </c>
      <c r="C8" s="639" t="s">
        <v>6</v>
      </c>
      <c r="D8" s="122" t="s">
        <v>156</v>
      </c>
      <c r="E8" s="123" t="s">
        <v>157</v>
      </c>
      <c r="F8" s="123" t="s">
        <v>158</v>
      </c>
      <c r="G8" s="641" t="s">
        <v>10</v>
      </c>
      <c r="H8" s="642"/>
      <c r="I8" s="642"/>
      <c r="J8" s="642"/>
      <c r="K8" s="642"/>
      <c r="L8" s="642"/>
      <c r="M8" s="642"/>
      <c r="N8" s="642"/>
      <c r="O8" s="642"/>
      <c r="P8" s="642"/>
      <c r="Q8" s="642"/>
      <c r="R8" s="643"/>
    </row>
    <row r="9" spans="2:18" x14ac:dyDescent="0.25">
      <c r="B9" s="638"/>
      <c r="C9" s="640"/>
      <c r="D9" s="124" t="s">
        <v>13</v>
      </c>
      <c r="E9" s="125" t="s">
        <v>159</v>
      </c>
      <c r="F9" s="125" t="s">
        <v>160</v>
      </c>
      <c r="G9" s="126" t="s">
        <v>14</v>
      </c>
      <c r="H9" s="126" t="s">
        <v>15</v>
      </c>
      <c r="I9" s="126" t="s">
        <v>16</v>
      </c>
      <c r="J9" s="126" t="s">
        <v>17</v>
      </c>
      <c r="K9" s="126" t="s">
        <v>18</v>
      </c>
      <c r="L9" s="126" t="s">
        <v>19</v>
      </c>
      <c r="M9" s="126" t="s">
        <v>20</v>
      </c>
      <c r="N9" s="126" t="s">
        <v>21</v>
      </c>
      <c r="O9" s="126" t="s">
        <v>22</v>
      </c>
      <c r="P9" s="126" t="s">
        <v>23</v>
      </c>
      <c r="Q9" s="126" t="s">
        <v>161</v>
      </c>
      <c r="R9" s="127" t="s">
        <v>25</v>
      </c>
    </row>
    <row r="10" spans="2:18" x14ac:dyDescent="0.25">
      <c r="B10" s="128"/>
      <c r="C10" s="129" t="s">
        <v>162</v>
      </c>
      <c r="D10" s="129">
        <v>20</v>
      </c>
      <c r="E10" s="130">
        <f>71.13*D10</f>
        <v>1422.6</v>
      </c>
      <c r="F10" s="129"/>
      <c r="G10" s="131">
        <f>D10/2</f>
        <v>10</v>
      </c>
      <c r="H10" s="132"/>
      <c r="I10" s="132"/>
      <c r="J10" s="132"/>
      <c r="K10" s="132"/>
      <c r="L10" s="132"/>
      <c r="M10" s="132">
        <f>D10-G10</f>
        <v>10</v>
      </c>
      <c r="N10" s="132"/>
      <c r="O10" s="132"/>
      <c r="P10" s="132"/>
      <c r="Q10" s="132"/>
      <c r="R10" s="133"/>
    </row>
    <row r="11" spans="2:18" x14ac:dyDescent="0.25">
      <c r="B11" s="128"/>
      <c r="C11" s="129" t="s">
        <v>163</v>
      </c>
      <c r="D11" s="129">
        <v>5</v>
      </c>
      <c r="E11" s="130">
        <f>654.5*D11</f>
        <v>3272.5</v>
      </c>
      <c r="F11" s="129"/>
      <c r="G11" s="131">
        <f>D11/5*3</f>
        <v>3</v>
      </c>
      <c r="H11" s="132"/>
      <c r="I11" s="132"/>
      <c r="J11" s="132"/>
      <c r="K11" s="132"/>
      <c r="L11" s="132"/>
      <c r="M11" s="132">
        <f t="shared" ref="M11:M28" si="0">D11-G11</f>
        <v>2</v>
      </c>
      <c r="N11" s="132"/>
      <c r="O11" s="132"/>
      <c r="P11" s="132"/>
      <c r="Q11" s="132"/>
      <c r="R11" s="133"/>
    </row>
    <row r="12" spans="2:18" x14ac:dyDescent="0.25">
      <c r="B12" s="128"/>
      <c r="C12" s="129" t="s">
        <v>164</v>
      </c>
      <c r="D12" s="129">
        <v>3</v>
      </c>
      <c r="E12" s="130">
        <f>761.08*D12</f>
        <v>2283.2400000000002</v>
      </c>
      <c r="F12" s="129"/>
      <c r="G12" s="131">
        <f>D12/3*2</f>
        <v>2</v>
      </c>
      <c r="H12" s="132"/>
      <c r="I12" s="132"/>
      <c r="J12" s="132"/>
      <c r="K12" s="132"/>
      <c r="L12" s="132"/>
      <c r="M12" s="132">
        <f t="shared" si="0"/>
        <v>1</v>
      </c>
      <c r="N12" s="132"/>
      <c r="O12" s="132"/>
      <c r="P12" s="132"/>
      <c r="Q12" s="132"/>
      <c r="R12" s="133"/>
    </row>
    <row r="13" spans="2:18" x14ac:dyDescent="0.25">
      <c r="B13" s="128"/>
      <c r="C13" s="129" t="s">
        <v>165</v>
      </c>
      <c r="D13" s="129">
        <v>10</v>
      </c>
      <c r="E13" s="130">
        <f>D13*286</f>
        <v>2860</v>
      </c>
      <c r="F13" s="129"/>
      <c r="G13" s="131">
        <f>D13/10*5</f>
        <v>5</v>
      </c>
      <c r="H13" s="132"/>
      <c r="I13" s="132"/>
      <c r="J13" s="132"/>
      <c r="K13" s="132"/>
      <c r="L13" s="132"/>
      <c r="M13" s="132">
        <f t="shared" si="0"/>
        <v>5</v>
      </c>
      <c r="N13" s="132"/>
      <c r="O13" s="132"/>
      <c r="P13" s="132"/>
      <c r="Q13" s="132"/>
      <c r="R13" s="133"/>
    </row>
    <row r="14" spans="2:18" x14ac:dyDescent="0.25">
      <c r="B14" s="128"/>
      <c r="C14" s="134" t="s">
        <v>166</v>
      </c>
      <c r="D14" s="129">
        <v>5</v>
      </c>
      <c r="E14" s="130">
        <f>191*D14</f>
        <v>955</v>
      </c>
      <c r="F14" s="129"/>
      <c r="G14" s="131">
        <f>D14/5*3</f>
        <v>3</v>
      </c>
      <c r="H14" s="132"/>
      <c r="I14" s="132"/>
      <c r="J14" s="132"/>
      <c r="K14" s="132"/>
      <c r="L14" s="132"/>
      <c r="M14" s="132">
        <f t="shared" si="0"/>
        <v>2</v>
      </c>
      <c r="N14" s="132"/>
      <c r="O14" s="132"/>
      <c r="P14" s="132"/>
      <c r="Q14" s="132"/>
      <c r="R14" s="133"/>
    </row>
    <row r="15" spans="2:18" x14ac:dyDescent="0.25">
      <c r="B15" s="128"/>
      <c r="C15" s="134" t="s">
        <v>167</v>
      </c>
      <c r="D15" s="129">
        <v>15</v>
      </c>
      <c r="E15" s="130">
        <f>365.7*D15</f>
        <v>5485.5</v>
      </c>
      <c r="F15" s="129"/>
      <c r="G15" s="131">
        <v>10</v>
      </c>
      <c r="H15" s="132"/>
      <c r="I15" s="132"/>
      <c r="J15" s="132"/>
      <c r="K15" s="132"/>
      <c r="L15" s="132"/>
      <c r="M15" s="132">
        <f t="shared" si="0"/>
        <v>5</v>
      </c>
      <c r="N15" s="132"/>
      <c r="O15" s="132"/>
      <c r="P15" s="132"/>
      <c r="Q15" s="132"/>
      <c r="R15" s="133"/>
    </row>
    <row r="16" spans="2:18" x14ac:dyDescent="0.25">
      <c r="B16" s="128"/>
      <c r="C16" s="134" t="s">
        <v>168</v>
      </c>
      <c r="D16" s="129">
        <v>40</v>
      </c>
      <c r="E16" s="130">
        <f>365.7*D16</f>
        <v>14628</v>
      </c>
      <c r="F16" s="129"/>
      <c r="G16" s="131">
        <v>20</v>
      </c>
      <c r="H16" s="132"/>
      <c r="I16" s="132"/>
      <c r="J16" s="132"/>
      <c r="K16" s="132"/>
      <c r="L16" s="132"/>
      <c r="M16" s="132">
        <f t="shared" si="0"/>
        <v>20</v>
      </c>
      <c r="N16" s="132"/>
      <c r="O16" s="132"/>
      <c r="P16" s="132"/>
      <c r="Q16" s="132"/>
      <c r="R16" s="133"/>
    </row>
    <row r="17" spans="2:18" x14ac:dyDescent="0.25">
      <c r="B17" s="128"/>
      <c r="C17" s="134" t="s">
        <v>169</v>
      </c>
      <c r="D17" s="129">
        <v>30</v>
      </c>
      <c r="E17" s="130">
        <f>D17*48.74</f>
        <v>1462.2</v>
      </c>
      <c r="F17" s="129"/>
      <c r="G17" s="131">
        <v>15</v>
      </c>
      <c r="H17" s="132"/>
      <c r="I17" s="132"/>
      <c r="J17" s="132"/>
      <c r="K17" s="132"/>
      <c r="L17" s="132"/>
      <c r="M17" s="132">
        <f t="shared" si="0"/>
        <v>15</v>
      </c>
      <c r="N17" s="132"/>
      <c r="O17" s="132"/>
      <c r="P17" s="132"/>
      <c r="Q17" s="132"/>
      <c r="R17" s="133"/>
    </row>
    <row r="18" spans="2:18" x14ac:dyDescent="0.25">
      <c r="B18" s="128"/>
      <c r="C18" s="134" t="s">
        <v>170</v>
      </c>
      <c r="D18" s="129">
        <v>10</v>
      </c>
      <c r="E18" s="130">
        <f>22*D18</f>
        <v>220</v>
      </c>
      <c r="F18" s="129"/>
      <c r="G18" s="131">
        <v>5</v>
      </c>
      <c r="H18" s="132"/>
      <c r="I18" s="132"/>
      <c r="J18" s="132"/>
      <c r="K18" s="132"/>
      <c r="L18" s="132"/>
      <c r="M18" s="132">
        <f t="shared" si="0"/>
        <v>5</v>
      </c>
      <c r="N18" s="132"/>
      <c r="O18" s="132"/>
      <c r="P18" s="132"/>
      <c r="Q18" s="132"/>
      <c r="R18" s="133"/>
    </row>
    <row r="19" spans="2:18" x14ac:dyDescent="0.25">
      <c r="B19" s="128"/>
      <c r="C19" s="134" t="s">
        <v>171</v>
      </c>
      <c r="D19" s="129">
        <v>3</v>
      </c>
      <c r="E19" s="130">
        <f>790.4*D19</f>
        <v>2371.1999999999998</v>
      </c>
      <c r="F19" s="129"/>
      <c r="G19" s="131">
        <v>2</v>
      </c>
      <c r="H19" s="132"/>
      <c r="I19" s="132"/>
      <c r="J19" s="132"/>
      <c r="K19" s="132"/>
      <c r="L19" s="132"/>
      <c r="M19" s="132">
        <f t="shared" si="0"/>
        <v>1</v>
      </c>
      <c r="N19" s="132"/>
      <c r="O19" s="132"/>
      <c r="P19" s="132"/>
      <c r="Q19" s="132"/>
      <c r="R19" s="133"/>
    </row>
    <row r="20" spans="2:18" x14ac:dyDescent="0.25">
      <c r="B20" s="128"/>
      <c r="C20" s="134" t="s">
        <v>172</v>
      </c>
      <c r="D20" s="129">
        <v>30</v>
      </c>
      <c r="E20" s="130">
        <f>158*D20</f>
        <v>4740</v>
      </c>
      <c r="F20" s="129"/>
      <c r="G20" s="131">
        <v>20</v>
      </c>
      <c r="H20" s="132"/>
      <c r="I20" s="132"/>
      <c r="J20" s="132"/>
      <c r="K20" s="132"/>
      <c r="L20" s="132"/>
      <c r="M20" s="132">
        <f t="shared" si="0"/>
        <v>10</v>
      </c>
      <c r="N20" s="132"/>
      <c r="O20" s="132"/>
      <c r="P20" s="132"/>
      <c r="Q20" s="132"/>
      <c r="R20" s="133"/>
    </row>
    <row r="21" spans="2:18" x14ac:dyDescent="0.25">
      <c r="B21" s="128"/>
      <c r="C21" s="134" t="s">
        <v>173</v>
      </c>
      <c r="D21" s="129">
        <v>40</v>
      </c>
      <c r="E21" s="130">
        <f>68.9*D21</f>
        <v>2756</v>
      </c>
      <c r="F21" s="129"/>
      <c r="G21" s="131">
        <v>20</v>
      </c>
      <c r="H21" s="132"/>
      <c r="I21" s="132"/>
      <c r="J21" s="132"/>
      <c r="K21" s="132"/>
      <c r="L21" s="132"/>
      <c r="M21" s="132">
        <f t="shared" si="0"/>
        <v>20</v>
      </c>
      <c r="N21" s="132"/>
      <c r="O21" s="132"/>
      <c r="P21" s="132"/>
      <c r="Q21" s="132"/>
      <c r="R21" s="133"/>
    </row>
    <row r="22" spans="2:18" x14ac:dyDescent="0.25">
      <c r="B22" s="128"/>
      <c r="C22" s="134" t="s">
        <v>174</v>
      </c>
      <c r="D22" s="129">
        <v>50</v>
      </c>
      <c r="E22" s="130">
        <f>20*D22</f>
        <v>1000</v>
      </c>
      <c r="F22" s="129"/>
      <c r="G22" s="131">
        <v>25</v>
      </c>
      <c r="H22" s="132"/>
      <c r="I22" s="132"/>
      <c r="J22" s="132"/>
      <c r="K22" s="132"/>
      <c r="L22" s="132"/>
      <c r="M22" s="132">
        <f t="shared" si="0"/>
        <v>25</v>
      </c>
      <c r="N22" s="132"/>
      <c r="O22" s="132"/>
      <c r="P22" s="132"/>
      <c r="Q22" s="132"/>
      <c r="R22" s="133"/>
    </row>
    <row r="23" spans="2:18" x14ac:dyDescent="0.25">
      <c r="B23" s="128"/>
      <c r="C23" s="129" t="s">
        <v>175</v>
      </c>
      <c r="D23" s="129">
        <v>15</v>
      </c>
      <c r="E23" s="130">
        <f>250*D23</f>
        <v>3750</v>
      </c>
      <c r="F23" s="129"/>
      <c r="G23" s="131">
        <v>10</v>
      </c>
      <c r="H23" s="132"/>
      <c r="I23" s="132"/>
      <c r="J23" s="132"/>
      <c r="K23" s="132"/>
      <c r="L23" s="132"/>
      <c r="M23" s="132">
        <f t="shared" si="0"/>
        <v>5</v>
      </c>
      <c r="N23" s="132"/>
      <c r="O23" s="132"/>
      <c r="P23" s="132"/>
      <c r="Q23" s="132"/>
      <c r="R23" s="133"/>
    </row>
    <row r="24" spans="2:18" x14ac:dyDescent="0.25">
      <c r="B24" s="128"/>
      <c r="C24" s="129" t="s">
        <v>176</v>
      </c>
      <c r="D24" s="129">
        <v>15</v>
      </c>
      <c r="E24" s="130">
        <f t="shared" ref="E24:E26" si="1">250*D24</f>
        <v>3750</v>
      </c>
      <c r="F24" s="129"/>
      <c r="G24" s="131">
        <v>10</v>
      </c>
      <c r="H24" s="132"/>
      <c r="I24" s="132"/>
      <c r="J24" s="132"/>
      <c r="K24" s="132"/>
      <c r="L24" s="132"/>
      <c r="M24" s="132">
        <f t="shared" si="0"/>
        <v>5</v>
      </c>
      <c r="N24" s="132"/>
      <c r="O24" s="132"/>
      <c r="P24" s="132"/>
      <c r="Q24" s="132"/>
      <c r="R24" s="133"/>
    </row>
    <row r="25" spans="2:18" x14ac:dyDescent="0.25">
      <c r="B25" s="128"/>
      <c r="C25" s="129" t="s">
        <v>177</v>
      </c>
      <c r="D25" s="129">
        <v>15</v>
      </c>
      <c r="E25" s="130">
        <f t="shared" si="1"/>
        <v>3750</v>
      </c>
      <c r="F25" s="129"/>
      <c r="G25" s="131">
        <v>10</v>
      </c>
      <c r="H25" s="132"/>
      <c r="I25" s="132"/>
      <c r="J25" s="132"/>
      <c r="K25" s="132"/>
      <c r="L25" s="132"/>
      <c r="M25" s="132">
        <f t="shared" si="0"/>
        <v>5</v>
      </c>
      <c r="N25" s="132"/>
      <c r="O25" s="132"/>
      <c r="P25" s="132"/>
      <c r="Q25" s="132"/>
      <c r="R25" s="133"/>
    </row>
    <row r="26" spans="2:18" x14ac:dyDescent="0.25">
      <c r="B26" s="128"/>
      <c r="C26" s="129" t="s">
        <v>178</v>
      </c>
      <c r="D26" s="129">
        <v>26</v>
      </c>
      <c r="E26" s="130">
        <f t="shared" si="1"/>
        <v>6500</v>
      </c>
      <c r="F26" s="129"/>
      <c r="G26" s="131">
        <v>15</v>
      </c>
      <c r="H26" s="132"/>
      <c r="I26" s="132"/>
      <c r="J26" s="132"/>
      <c r="K26" s="132"/>
      <c r="L26" s="132"/>
      <c r="M26" s="132">
        <f t="shared" si="0"/>
        <v>11</v>
      </c>
      <c r="N26" s="132"/>
      <c r="O26" s="132"/>
      <c r="P26" s="132"/>
      <c r="Q26" s="132"/>
      <c r="R26" s="133"/>
    </row>
    <row r="27" spans="2:18" x14ac:dyDescent="0.25">
      <c r="B27" s="128"/>
      <c r="C27" s="129" t="s">
        <v>179</v>
      </c>
      <c r="D27" s="129">
        <v>4</v>
      </c>
      <c r="E27" s="130">
        <f>28*D27</f>
        <v>112</v>
      </c>
      <c r="F27" s="129"/>
      <c r="G27" s="131">
        <v>2</v>
      </c>
      <c r="H27" s="132"/>
      <c r="I27" s="132"/>
      <c r="J27" s="132"/>
      <c r="K27" s="132"/>
      <c r="L27" s="132"/>
      <c r="M27" s="132">
        <f t="shared" si="0"/>
        <v>2</v>
      </c>
      <c r="N27" s="132"/>
      <c r="O27" s="132"/>
      <c r="P27" s="132"/>
      <c r="Q27" s="132"/>
      <c r="R27" s="133"/>
    </row>
    <row r="28" spans="2:18" ht="15.75" thickBot="1" x14ac:dyDescent="0.3">
      <c r="B28" s="135"/>
      <c r="C28" s="136" t="s">
        <v>180</v>
      </c>
      <c r="D28" s="136">
        <v>6</v>
      </c>
      <c r="E28" s="137">
        <f>10.5*D28</f>
        <v>63</v>
      </c>
      <c r="F28" s="136"/>
      <c r="G28" s="138">
        <v>6</v>
      </c>
      <c r="H28" s="139"/>
      <c r="I28" s="139"/>
      <c r="J28" s="139"/>
      <c r="K28" s="139"/>
      <c r="L28" s="139"/>
      <c r="M28" s="139">
        <f t="shared" si="0"/>
        <v>0</v>
      </c>
      <c r="N28" s="139"/>
      <c r="O28" s="139"/>
      <c r="P28" s="139"/>
      <c r="Q28" s="139"/>
      <c r="R28" s="140"/>
    </row>
    <row r="29" spans="2:18" x14ac:dyDescent="0.25">
      <c r="E29" s="141">
        <f>SUM(E10:E28)</f>
        <v>61381.24</v>
      </c>
      <c r="G29" s="142">
        <f>SUM(G10:G28)</f>
        <v>193</v>
      </c>
      <c r="H29" s="143"/>
      <c r="I29" s="143"/>
      <c r="J29" s="143"/>
      <c r="K29" s="143"/>
      <c r="L29" s="143"/>
      <c r="M29" s="142">
        <f>SUM(M10:M28)</f>
        <v>149</v>
      </c>
      <c r="N29" s="143"/>
      <c r="O29" s="143"/>
      <c r="P29" s="143"/>
      <c r="Q29" s="143"/>
      <c r="R29" s="143"/>
    </row>
    <row r="30" spans="2:18" ht="6.75" customHeight="1" thickBot="1" x14ac:dyDescent="0.3">
      <c r="E30" s="144"/>
    </row>
    <row r="31" spans="2:18" ht="15.75" thickTop="1" x14ac:dyDescent="0.25"/>
    <row r="32" spans="2:18" x14ac:dyDescent="0.25">
      <c r="B32" s="145" t="s">
        <v>44</v>
      </c>
    </row>
    <row r="33" spans="2:20" ht="9.75" customHeight="1" x14ac:dyDescent="0.25"/>
    <row r="34" spans="2:20" x14ac:dyDescent="0.25">
      <c r="B34" s="146" t="s">
        <v>181</v>
      </c>
      <c r="C34" s="635" t="s">
        <v>182</v>
      </c>
      <c r="D34" s="635"/>
      <c r="E34" s="635"/>
    </row>
    <row r="35" spans="2:20" ht="9.75" customHeight="1" x14ac:dyDescent="0.25">
      <c r="C35" s="147"/>
      <c r="D35" s="147"/>
      <c r="E35" s="147"/>
      <c r="F35" s="147"/>
      <c r="G35" s="147"/>
      <c r="H35" s="147"/>
      <c r="I35" s="147"/>
    </row>
    <row r="36" spans="2:20" x14ac:dyDescent="0.25">
      <c r="B36" s="147"/>
      <c r="C36" s="147"/>
      <c r="D36" s="147"/>
      <c r="E36" s="147"/>
      <c r="F36" s="147" t="s">
        <v>184</v>
      </c>
      <c r="G36" s="147"/>
      <c r="H36" s="147"/>
      <c r="I36" s="147"/>
    </row>
    <row r="37" spans="2:20" x14ac:dyDescent="0.25">
      <c r="C37" s="148"/>
      <c r="D37" s="147"/>
      <c r="E37" s="147"/>
      <c r="F37" s="147"/>
    </row>
    <row r="38" spans="2:20" x14ac:dyDescent="0.25">
      <c r="C38" s="147"/>
      <c r="D38" s="147"/>
      <c r="E38" s="147"/>
      <c r="F38" s="147"/>
      <c r="G38" s="728" t="s">
        <v>185</v>
      </c>
      <c r="H38" s="728"/>
      <c r="I38" s="728"/>
      <c r="J38" s="728"/>
      <c r="K38" s="728"/>
    </row>
    <row r="39" spans="2:20" x14ac:dyDescent="0.25">
      <c r="G39" s="729" t="s">
        <v>1070</v>
      </c>
      <c r="H39" s="729"/>
      <c r="I39" s="729"/>
      <c r="J39" s="729"/>
      <c r="K39" s="729"/>
    </row>
    <row r="40" spans="2:20" x14ac:dyDescent="0.25">
      <c r="B40" t="s">
        <v>186</v>
      </c>
    </row>
    <row r="42" spans="2:20" x14ac:dyDescent="0.25">
      <c r="B42" t="s">
        <v>1</v>
      </c>
    </row>
    <row r="43" spans="2:20" x14ac:dyDescent="0.25">
      <c r="B43" t="s">
        <v>187</v>
      </c>
    </row>
    <row r="44" spans="2:20" x14ac:dyDescent="0.25">
      <c r="B44" t="s">
        <v>3</v>
      </c>
    </row>
    <row r="45" spans="2:20" x14ac:dyDescent="0.25">
      <c r="B45" t="s">
        <v>4</v>
      </c>
    </row>
    <row r="47" spans="2:20" x14ac:dyDescent="0.25">
      <c r="B47" s="149" t="s">
        <v>5</v>
      </c>
      <c r="C47" s="150" t="s">
        <v>6</v>
      </c>
      <c r="D47" s="150"/>
      <c r="E47" s="150" t="s">
        <v>156</v>
      </c>
      <c r="F47" s="150"/>
      <c r="G47" s="150" t="s">
        <v>157</v>
      </c>
      <c r="H47" s="150" t="s">
        <v>158</v>
      </c>
      <c r="I47" s="150" t="s">
        <v>10</v>
      </c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1"/>
    </row>
    <row r="48" spans="2:20" x14ac:dyDescent="0.25">
      <c r="B48" s="152"/>
      <c r="C48" s="153"/>
      <c r="D48" s="153"/>
      <c r="E48" s="153" t="s">
        <v>13</v>
      </c>
      <c r="F48" s="153"/>
      <c r="G48" s="153" t="s">
        <v>159</v>
      </c>
      <c r="H48" s="153" t="s">
        <v>160</v>
      </c>
      <c r="I48" s="153" t="s">
        <v>14</v>
      </c>
      <c r="J48" s="153" t="s">
        <v>15</v>
      </c>
      <c r="K48" s="153" t="s">
        <v>16</v>
      </c>
      <c r="L48" s="153" t="s">
        <v>17</v>
      </c>
      <c r="M48" s="153" t="s">
        <v>18</v>
      </c>
      <c r="N48" s="153" t="s">
        <v>19</v>
      </c>
      <c r="O48" s="153" t="s">
        <v>20</v>
      </c>
      <c r="P48" s="153" t="s">
        <v>21</v>
      </c>
      <c r="Q48" s="153" t="s">
        <v>22</v>
      </c>
      <c r="R48" s="153" t="s">
        <v>23</v>
      </c>
      <c r="S48" s="153" t="s">
        <v>161</v>
      </c>
      <c r="T48" s="154" t="s">
        <v>25</v>
      </c>
    </row>
    <row r="49" spans="2:20" x14ac:dyDescent="0.25">
      <c r="B49" s="152"/>
      <c r="C49" s="153" t="s">
        <v>188</v>
      </c>
      <c r="D49" s="153">
        <v>780</v>
      </c>
      <c r="E49" s="153">
        <v>5</v>
      </c>
      <c r="F49" s="153" t="s">
        <v>189</v>
      </c>
      <c r="G49" s="153">
        <f>D49*E49</f>
        <v>3900</v>
      </c>
      <c r="H49" s="153" t="s">
        <v>190</v>
      </c>
      <c r="I49" s="153">
        <v>5</v>
      </c>
      <c r="J49" s="153"/>
      <c r="K49" s="153"/>
      <c r="L49" s="153"/>
      <c r="M49" s="153"/>
      <c r="N49" s="153"/>
      <c r="O49" s="153">
        <f>E49-I49</f>
        <v>0</v>
      </c>
      <c r="P49" s="153"/>
      <c r="Q49" s="153"/>
      <c r="R49" s="153"/>
      <c r="S49" s="153"/>
      <c r="T49" s="154"/>
    </row>
    <row r="50" spans="2:20" x14ac:dyDescent="0.25">
      <c r="B50" s="152"/>
      <c r="C50" s="153" t="s">
        <v>191</v>
      </c>
      <c r="D50" s="153">
        <v>50</v>
      </c>
      <c r="E50" s="153">
        <v>10</v>
      </c>
      <c r="F50" s="153" t="s">
        <v>189</v>
      </c>
      <c r="G50" s="153">
        <f t="shared" ref="G50:G67" si="2">D50*E50</f>
        <v>500</v>
      </c>
      <c r="H50" s="153" t="s">
        <v>190</v>
      </c>
      <c r="I50" s="153">
        <v>5</v>
      </c>
      <c r="J50" s="153"/>
      <c r="K50" s="153"/>
      <c r="L50" s="153"/>
      <c r="M50" s="153"/>
      <c r="N50" s="153"/>
      <c r="O50" s="153">
        <f t="shared" ref="O50:O66" si="3">E50-I50</f>
        <v>5</v>
      </c>
      <c r="P50" s="153"/>
      <c r="Q50" s="153"/>
      <c r="R50" s="153"/>
      <c r="S50" s="153"/>
      <c r="T50" s="154"/>
    </row>
    <row r="51" spans="2:20" x14ac:dyDescent="0.25">
      <c r="B51" s="152"/>
      <c r="C51" s="153" t="s">
        <v>192</v>
      </c>
      <c r="D51" s="153">
        <v>60</v>
      </c>
      <c r="E51" s="153">
        <v>10</v>
      </c>
      <c r="F51" s="153" t="s">
        <v>189</v>
      </c>
      <c r="G51" s="153">
        <f t="shared" si="2"/>
        <v>600</v>
      </c>
      <c r="H51" s="153" t="s">
        <v>190</v>
      </c>
      <c r="I51" s="153">
        <v>5</v>
      </c>
      <c r="J51" s="153"/>
      <c r="K51" s="153"/>
      <c r="L51" s="153"/>
      <c r="M51" s="153"/>
      <c r="N51" s="153"/>
      <c r="O51" s="153">
        <f t="shared" si="3"/>
        <v>5</v>
      </c>
      <c r="P51" s="153"/>
      <c r="Q51" s="153"/>
      <c r="R51" s="153"/>
      <c r="S51" s="153"/>
      <c r="T51" s="154"/>
    </row>
    <row r="52" spans="2:20" x14ac:dyDescent="0.25">
      <c r="B52" s="152"/>
      <c r="C52" s="153" t="s">
        <v>193</v>
      </c>
      <c r="D52" s="153">
        <v>60</v>
      </c>
      <c r="E52" s="153">
        <v>10</v>
      </c>
      <c r="F52" s="153" t="s">
        <v>189</v>
      </c>
      <c r="G52" s="153">
        <f t="shared" si="2"/>
        <v>600</v>
      </c>
      <c r="H52" s="153" t="s">
        <v>190</v>
      </c>
      <c r="I52" s="153">
        <v>5</v>
      </c>
      <c r="J52" s="153"/>
      <c r="K52" s="153"/>
      <c r="L52" s="153"/>
      <c r="M52" s="153"/>
      <c r="N52" s="153"/>
      <c r="O52" s="153">
        <f t="shared" si="3"/>
        <v>5</v>
      </c>
      <c r="P52" s="153"/>
      <c r="Q52" s="153"/>
      <c r="R52" s="153"/>
      <c r="S52" s="153"/>
      <c r="T52" s="154"/>
    </row>
    <row r="53" spans="2:20" x14ac:dyDescent="0.25">
      <c r="B53" s="152"/>
      <c r="C53" s="153" t="s">
        <v>194</v>
      </c>
      <c r="D53" s="153">
        <v>185</v>
      </c>
      <c r="E53" s="153">
        <v>8</v>
      </c>
      <c r="F53" s="153" t="s">
        <v>195</v>
      </c>
      <c r="G53" s="153">
        <f t="shared" si="2"/>
        <v>1480</v>
      </c>
      <c r="H53" s="153" t="s">
        <v>190</v>
      </c>
      <c r="I53" s="153">
        <v>6</v>
      </c>
      <c r="J53" s="153"/>
      <c r="K53" s="153"/>
      <c r="L53" s="153"/>
      <c r="M53" s="153"/>
      <c r="N53" s="153"/>
      <c r="O53" s="153">
        <f t="shared" si="3"/>
        <v>2</v>
      </c>
      <c r="P53" s="153"/>
      <c r="Q53" s="153"/>
      <c r="R53" s="153"/>
      <c r="S53" s="153"/>
      <c r="T53" s="154"/>
    </row>
    <row r="54" spans="2:20" x14ac:dyDescent="0.25">
      <c r="B54" s="152"/>
      <c r="C54" s="153" t="s">
        <v>196</v>
      </c>
      <c r="D54" s="153">
        <v>35</v>
      </c>
      <c r="E54" s="153">
        <v>40</v>
      </c>
      <c r="F54" s="153" t="s">
        <v>197</v>
      </c>
      <c r="G54" s="153">
        <f t="shared" si="2"/>
        <v>1400</v>
      </c>
      <c r="H54" s="153" t="s">
        <v>190</v>
      </c>
      <c r="I54" s="153">
        <v>25</v>
      </c>
      <c r="J54" s="153"/>
      <c r="K54" s="153"/>
      <c r="L54" s="153"/>
      <c r="M54" s="153"/>
      <c r="N54" s="153"/>
      <c r="O54" s="153">
        <f t="shared" si="3"/>
        <v>15</v>
      </c>
      <c r="P54" s="153"/>
      <c r="Q54" s="153"/>
      <c r="R54" s="153"/>
      <c r="S54" s="153"/>
      <c r="T54" s="154"/>
    </row>
    <row r="55" spans="2:20" x14ac:dyDescent="0.25">
      <c r="B55" s="152"/>
      <c r="C55" s="153" t="s">
        <v>198</v>
      </c>
      <c r="D55" s="153">
        <v>35</v>
      </c>
      <c r="E55" s="153">
        <v>35</v>
      </c>
      <c r="F55" s="153" t="s">
        <v>197</v>
      </c>
      <c r="G55" s="153">
        <f t="shared" si="2"/>
        <v>1225</v>
      </c>
      <c r="H55" s="153" t="s">
        <v>190</v>
      </c>
      <c r="I55" s="153">
        <v>25</v>
      </c>
      <c r="J55" s="153"/>
      <c r="K55" s="153"/>
      <c r="L55" s="153"/>
      <c r="M55" s="153"/>
      <c r="N55" s="153"/>
      <c r="O55" s="153">
        <f t="shared" si="3"/>
        <v>10</v>
      </c>
      <c r="P55" s="153"/>
      <c r="Q55" s="153"/>
      <c r="R55" s="153"/>
      <c r="S55" s="153"/>
      <c r="T55" s="154"/>
    </row>
    <row r="56" spans="2:20" x14ac:dyDescent="0.25">
      <c r="B56" s="152"/>
      <c r="C56" s="153" t="s">
        <v>199</v>
      </c>
      <c r="D56" s="153">
        <v>260</v>
      </c>
      <c r="E56" s="153">
        <v>5</v>
      </c>
      <c r="F56" s="153" t="s">
        <v>200</v>
      </c>
      <c r="G56" s="153">
        <f t="shared" si="2"/>
        <v>1300</v>
      </c>
      <c r="H56" s="153" t="s">
        <v>190</v>
      </c>
      <c r="I56" s="153">
        <v>2</v>
      </c>
      <c r="J56" s="153"/>
      <c r="K56" s="153"/>
      <c r="L56" s="153"/>
      <c r="M56" s="153"/>
      <c r="N56" s="153"/>
      <c r="O56" s="153">
        <f t="shared" si="3"/>
        <v>3</v>
      </c>
      <c r="P56" s="153"/>
      <c r="Q56" s="153"/>
      <c r="R56" s="153"/>
      <c r="S56" s="153"/>
      <c r="T56" s="154"/>
    </row>
    <row r="57" spans="2:20" x14ac:dyDescent="0.25">
      <c r="B57" s="152"/>
      <c r="C57" s="153" t="s">
        <v>201</v>
      </c>
      <c r="D57" s="153">
        <v>280</v>
      </c>
      <c r="E57" s="153">
        <v>10</v>
      </c>
      <c r="F57" s="153" t="s">
        <v>200</v>
      </c>
      <c r="G57" s="153">
        <f t="shared" si="2"/>
        <v>2800</v>
      </c>
      <c r="H57" s="153" t="s">
        <v>190</v>
      </c>
      <c r="I57" s="153">
        <v>6</v>
      </c>
      <c r="J57" s="153"/>
      <c r="K57" s="153"/>
      <c r="L57" s="153"/>
      <c r="M57" s="153"/>
      <c r="N57" s="153"/>
      <c r="O57" s="153">
        <f t="shared" si="3"/>
        <v>4</v>
      </c>
      <c r="P57" s="153"/>
      <c r="Q57" s="153"/>
      <c r="R57" s="153"/>
      <c r="S57" s="153"/>
      <c r="T57" s="154"/>
    </row>
    <row r="58" spans="2:20" x14ac:dyDescent="0.25">
      <c r="B58" s="152"/>
      <c r="C58" s="153" t="s">
        <v>202</v>
      </c>
      <c r="D58" s="153">
        <v>260</v>
      </c>
      <c r="E58" s="153">
        <v>2</v>
      </c>
      <c r="F58" s="153" t="s">
        <v>200</v>
      </c>
      <c r="G58" s="153">
        <f t="shared" si="2"/>
        <v>520</v>
      </c>
      <c r="H58" s="153" t="s">
        <v>190</v>
      </c>
      <c r="I58" s="153">
        <v>2</v>
      </c>
      <c r="J58" s="153"/>
      <c r="K58" s="153"/>
      <c r="L58" s="153"/>
      <c r="M58" s="153"/>
      <c r="N58" s="153"/>
      <c r="O58" s="153">
        <f t="shared" si="3"/>
        <v>0</v>
      </c>
      <c r="P58" s="153"/>
      <c r="Q58" s="153"/>
      <c r="R58" s="153"/>
      <c r="S58" s="153"/>
      <c r="T58" s="154"/>
    </row>
    <row r="59" spans="2:20" x14ac:dyDescent="0.25">
      <c r="B59" s="152"/>
      <c r="C59" s="153" t="s">
        <v>203</v>
      </c>
      <c r="D59" s="153">
        <v>260</v>
      </c>
      <c r="E59" s="153">
        <v>11</v>
      </c>
      <c r="F59" s="153" t="s">
        <v>200</v>
      </c>
      <c r="G59" s="153">
        <f t="shared" si="2"/>
        <v>2860</v>
      </c>
      <c r="H59" s="153" t="s">
        <v>190</v>
      </c>
      <c r="I59" s="153">
        <v>6</v>
      </c>
      <c r="J59" s="153"/>
      <c r="K59" s="153"/>
      <c r="L59" s="153"/>
      <c r="M59" s="153"/>
      <c r="N59" s="153"/>
      <c r="O59" s="153">
        <f t="shared" si="3"/>
        <v>5</v>
      </c>
      <c r="P59" s="153"/>
      <c r="Q59" s="153"/>
      <c r="R59" s="153"/>
      <c r="S59" s="153"/>
      <c r="T59" s="154"/>
    </row>
    <row r="60" spans="2:20" x14ac:dyDescent="0.25">
      <c r="B60" s="152"/>
      <c r="C60" s="153" t="s">
        <v>204</v>
      </c>
      <c r="D60" s="153">
        <v>260</v>
      </c>
      <c r="E60" s="153">
        <v>11</v>
      </c>
      <c r="F60" s="153" t="s">
        <v>200</v>
      </c>
      <c r="G60" s="153">
        <f t="shared" si="2"/>
        <v>2860</v>
      </c>
      <c r="H60" s="153" t="s">
        <v>190</v>
      </c>
      <c r="I60" s="153">
        <v>6</v>
      </c>
      <c r="J60" s="153"/>
      <c r="K60" s="153"/>
      <c r="L60" s="153"/>
      <c r="M60" s="153"/>
      <c r="N60" s="153"/>
      <c r="O60" s="153">
        <f t="shared" si="3"/>
        <v>5</v>
      </c>
      <c r="P60" s="153"/>
      <c r="Q60" s="153"/>
      <c r="R60" s="153"/>
      <c r="S60" s="153"/>
      <c r="T60" s="154"/>
    </row>
    <row r="61" spans="2:20" x14ac:dyDescent="0.25">
      <c r="B61" s="152"/>
      <c r="C61" s="153" t="s">
        <v>205</v>
      </c>
      <c r="D61" s="153">
        <v>160</v>
      </c>
      <c r="E61" s="153">
        <v>6</v>
      </c>
      <c r="F61" s="153" t="s">
        <v>197</v>
      </c>
      <c r="G61" s="153">
        <f t="shared" si="2"/>
        <v>960</v>
      </c>
      <c r="H61" s="153" t="s">
        <v>190</v>
      </c>
      <c r="I61" s="153">
        <v>6</v>
      </c>
      <c r="J61" s="153"/>
      <c r="K61" s="153"/>
      <c r="L61" s="153"/>
      <c r="M61" s="153"/>
      <c r="N61" s="153"/>
      <c r="O61" s="153">
        <f t="shared" si="3"/>
        <v>0</v>
      </c>
      <c r="P61" s="153"/>
      <c r="Q61" s="153"/>
      <c r="R61" s="153"/>
      <c r="S61" s="153"/>
      <c r="T61" s="154"/>
    </row>
    <row r="62" spans="2:20" x14ac:dyDescent="0.25">
      <c r="B62" s="152"/>
      <c r="C62" s="153" t="s">
        <v>206</v>
      </c>
      <c r="D62" s="153">
        <v>75</v>
      </c>
      <c r="E62" s="153">
        <v>22</v>
      </c>
      <c r="F62" s="153" t="s">
        <v>207</v>
      </c>
      <c r="G62" s="153">
        <f t="shared" si="2"/>
        <v>1650</v>
      </c>
      <c r="H62" s="153" t="s">
        <v>190</v>
      </c>
      <c r="I62" s="153">
        <v>15</v>
      </c>
      <c r="J62" s="153"/>
      <c r="K62" s="153"/>
      <c r="L62" s="153"/>
      <c r="M62" s="153"/>
      <c r="N62" s="153"/>
      <c r="O62" s="153">
        <f t="shared" si="3"/>
        <v>7</v>
      </c>
      <c r="P62" s="153"/>
      <c r="Q62" s="153"/>
      <c r="R62" s="153"/>
      <c r="S62" s="153"/>
      <c r="T62" s="154"/>
    </row>
    <row r="63" spans="2:20" x14ac:dyDescent="0.25">
      <c r="B63" s="152"/>
      <c r="C63" s="153" t="s">
        <v>208</v>
      </c>
      <c r="D63" s="153">
        <v>1000</v>
      </c>
      <c r="E63" s="153">
        <v>6</v>
      </c>
      <c r="F63" s="153" t="s">
        <v>197</v>
      </c>
      <c r="G63" s="153">
        <f t="shared" si="2"/>
        <v>6000</v>
      </c>
      <c r="H63" s="153" t="s">
        <v>190</v>
      </c>
      <c r="I63" s="153">
        <v>4</v>
      </c>
      <c r="J63" s="153"/>
      <c r="K63" s="153"/>
      <c r="L63" s="153"/>
      <c r="M63" s="153"/>
      <c r="N63" s="153"/>
      <c r="O63" s="153">
        <f t="shared" si="3"/>
        <v>2</v>
      </c>
      <c r="P63" s="153"/>
      <c r="Q63" s="153"/>
      <c r="R63" s="153"/>
      <c r="S63" s="153"/>
      <c r="T63" s="154"/>
    </row>
    <row r="64" spans="2:20" x14ac:dyDescent="0.25">
      <c r="B64" s="152"/>
      <c r="C64" s="153" t="s">
        <v>209</v>
      </c>
      <c r="D64" s="153">
        <v>80</v>
      </c>
      <c r="E64" s="153">
        <v>15</v>
      </c>
      <c r="F64" s="153" t="s">
        <v>210</v>
      </c>
      <c r="G64" s="153">
        <f t="shared" si="2"/>
        <v>1200</v>
      </c>
      <c r="H64" s="153" t="s">
        <v>190</v>
      </c>
      <c r="I64" s="153">
        <v>10</v>
      </c>
      <c r="J64" s="153"/>
      <c r="K64" s="153"/>
      <c r="L64" s="153"/>
      <c r="M64" s="153"/>
      <c r="N64" s="153"/>
      <c r="O64" s="153">
        <f t="shared" si="3"/>
        <v>5</v>
      </c>
      <c r="P64" s="153"/>
      <c r="Q64" s="153"/>
      <c r="R64" s="153"/>
      <c r="S64" s="153"/>
      <c r="T64" s="154"/>
    </row>
    <row r="65" spans="2:20" x14ac:dyDescent="0.25">
      <c r="B65" s="152"/>
      <c r="C65" s="153" t="s">
        <v>211</v>
      </c>
      <c r="D65" s="153">
        <v>95</v>
      </c>
      <c r="E65" s="153">
        <v>15</v>
      </c>
      <c r="F65" s="153" t="s">
        <v>210</v>
      </c>
      <c r="G65" s="153">
        <f t="shared" si="2"/>
        <v>1425</v>
      </c>
      <c r="H65" s="153" t="s">
        <v>190</v>
      </c>
      <c r="I65" s="153">
        <v>10</v>
      </c>
      <c r="J65" s="153"/>
      <c r="K65" s="153"/>
      <c r="L65" s="153"/>
      <c r="M65" s="153"/>
      <c r="N65" s="153"/>
      <c r="O65" s="153">
        <f t="shared" si="3"/>
        <v>5</v>
      </c>
      <c r="P65" s="153"/>
      <c r="Q65" s="153"/>
      <c r="R65" s="153"/>
      <c r="S65" s="153"/>
      <c r="T65" s="154"/>
    </row>
    <row r="66" spans="2:20" x14ac:dyDescent="0.25">
      <c r="B66" s="152"/>
      <c r="C66" s="153" t="s">
        <v>212</v>
      </c>
      <c r="D66" s="153">
        <v>50</v>
      </c>
      <c r="E66" s="153">
        <v>8</v>
      </c>
      <c r="F66" s="153"/>
      <c r="G66" s="153">
        <f t="shared" si="2"/>
        <v>400</v>
      </c>
      <c r="H66" s="153" t="s">
        <v>190</v>
      </c>
      <c r="I66" s="153">
        <v>6</v>
      </c>
      <c r="J66" s="153"/>
      <c r="K66" s="153"/>
      <c r="L66" s="153"/>
      <c r="M66" s="153"/>
      <c r="N66" s="153"/>
      <c r="O66" s="153">
        <f t="shared" si="3"/>
        <v>2</v>
      </c>
      <c r="P66" s="153"/>
      <c r="Q66" s="153"/>
      <c r="R66" s="153"/>
      <c r="S66" s="153"/>
      <c r="T66" s="154"/>
    </row>
    <row r="67" spans="2:20" x14ac:dyDescent="0.25">
      <c r="B67" s="155"/>
      <c r="C67" s="156" t="s">
        <v>213</v>
      </c>
      <c r="D67" s="156">
        <v>47</v>
      </c>
      <c r="E67" s="156">
        <v>24</v>
      </c>
      <c r="F67" s="156" t="s">
        <v>197</v>
      </c>
      <c r="G67" s="156">
        <f t="shared" si="2"/>
        <v>1128</v>
      </c>
      <c r="H67" s="156" t="s">
        <v>190</v>
      </c>
      <c r="I67" s="156">
        <v>12</v>
      </c>
      <c r="J67" s="156"/>
      <c r="K67" s="156"/>
      <c r="L67" s="156"/>
      <c r="M67" s="156"/>
      <c r="N67" s="156"/>
      <c r="O67" s="156">
        <f>E67-I67</f>
        <v>12</v>
      </c>
      <c r="P67" s="156"/>
      <c r="Q67" s="156"/>
      <c r="R67" s="156"/>
      <c r="S67" s="156"/>
      <c r="T67" s="157"/>
    </row>
    <row r="68" spans="2:20" x14ac:dyDescent="0.25">
      <c r="G68">
        <f>SUM(G49:G67)</f>
        <v>32808</v>
      </c>
    </row>
    <row r="71" spans="2:20" x14ac:dyDescent="0.25">
      <c r="B71" t="s">
        <v>44</v>
      </c>
    </row>
    <row r="73" spans="2:20" x14ac:dyDescent="0.25">
      <c r="B73" t="s">
        <v>181</v>
      </c>
      <c r="C73" t="s">
        <v>182</v>
      </c>
    </row>
    <row r="75" spans="2:20" x14ac:dyDescent="0.25">
      <c r="H75" t="s">
        <v>184</v>
      </c>
    </row>
    <row r="77" spans="2:20" x14ac:dyDescent="0.25">
      <c r="I77" s="728" t="s">
        <v>185</v>
      </c>
      <c r="J77" s="728"/>
      <c r="K77" s="728"/>
      <c r="L77" s="728"/>
      <c r="M77" s="728"/>
    </row>
    <row r="78" spans="2:20" x14ac:dyDescent="0.25">
      <c r="I78" s="729" t="s">
        <v>1070</v>
      </c>
      <c r="J78" s="729"/>
      <c r="K78" s="729"/>
      <c r="L78" s="729"/>
      <c r="M78" s="729"/>
    </row>
    <row r="79" spans="2:20" x14ac:dyDescent="0.25">
      <c r="B79" t="s">
        <v>186</v>
      </c>
    </row>
    <row r="81" spans="2:20" x14ac:dyDescent="0.25">
      <c r="B81" t="s">
        <v>1</v>
      </c>
    </row>
    <row r="82" spans="2:20" x14ac:dyDescent="0.25">
      <c r="B82" t="s">
        <v>187</v>
      </c>
    </row>
    <row r="83" spans="2:20" x14ac:dyDescent="0.25">
      <c r="B83" t="s">
        <v>3</v>
      </c>
    </row>
    <row r="84" spans="2:20" x14ac:dyDescent="0.25">
      <c r="B84" t="s">
        <v>4</v>
      </c>
    </row>
    <row r="86" spans="2:20" x14ac:dyDescent="0.25">
      <c r="B86" s="149" t="s">
        <v>5</v>
      </c>
      <c r="C86" s="150" t="s">
        <v>6</v>
      </c>
      <c r="D86" s="150"/>
      <c r="E86" s="150" t="s">
        <v>156</v>
      </c>
      <c r="F86" s="150"/>
      <c r="G86" s="150" t="s">
        <v>157</v>
      </c>
      <c r="H86" s="150" t="s">
        <v>158</v>
      </c>
      <c r="I86" s="150" t="s">
        <v>10</v>
      </c>
      <c r="J86" s="150"/>
      <c r="K86" s="150"/>
      <c r="L86" s="150"/>
      <c r="M86" s="150"/>
      <c r="N86" s="150"/>
      <c r="O86" s="150"/>
      <c r="P86" s="150"/>
      <c r="Q86" s="150"/>
      <c r="R86" s="150"/>
      <c r="S86" s="150"/>
      <c r="T86" s="151"/>
    </row>
    <row r="87" spans="2:20" x14ac:dyDescent="0.25">
      <c r="B87" s="152"/>
      <c r="C87" s="153"/>
      <c r="D87" s="153"/>
      <c r="E87" s="153" t="s">
        <v>13</v>
      </c>
      <c r="F87" s="153"/>
      <c r="G87" s="153" t="s">
        <v>159</v>
      </c>
      <c r="H87" s="153" t="s">
        <v>160</v>
      </c>
      <c r="I87" s="153" t="s">
        <v>14</v>
      </c>
      <c r="J87" s="153" t="s">
        <v>15</v>
      </c>
      <c r="K87" s="153" t="s">
        <v>16</v>
      </c>
      <c r="L87" s="153" t="s">
        <v>17</v>
      </c>
      <c r="M87" s="153" t="s">
        <v>18</v>
      </c>
      <c r="N87" s="153" t="s">
        <v>19</v>
      </c>
      <c r="O87" s="153" t="s">
        <v>20</v>
      </c>
      <c r="P87" s="153" t="s">
        <v>21</v>
      </c>
      <c r="Q87" s="153" t="s">
        <v>22</v>
      </c>
      <c r="R87" s="153" t="s">
        <v>23</v>
      </c>
      <c r="S87" s="153" t="s">
        <v>161</v>
      </c>
      <c r="T87" s="154" t="s">
        <v>25</v>
      </c>
    </row>
    <row r="88" spans="2:20" x14ac:dyDescent="0.25">
      <c r="B88" s="152"/>
      <c r="C88" s="153"/>
      <c r="D88" s="153"/>
      <c r="E88" s="153"/>
      <c r="F88" s="153"/>
      <c r="G88" s="153">
        <f>G68</f>
        <v>32808</v>
      </c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4"/>
    </row>
    <row r="89" spans="2:20" x14ac:dyDescent="0.25">
      <c r="B89" s="152"/>
      <c r="C89" s="153" t="s">
        <v>214</v>
      </c>
      <c r="D89" s="153">
        <v>260</v>
      </c>
      <c r="E89" s="153">
        <v>35</v>
      </c>
      <c r="F89" s="153" t="s">
        <v>215</v>
      </c>
      <c r="G89" s="153">
        <f>D89*E89</f>
        <v>9100</v>
      </c>
      <c r="H89" s="153" t="s">
        <v>190</v>
      </c>
      <c r="I89" s="153">
        <v>20</v>
      </c>
      <c r="J89" s="153"/>
      <c r="K89" s="153"/>
      <c r="L89" s="153"/>
      <c r="M89" s="153"/>
      <c r="N89" s="153"/>
      <c r="O89" s="153">
        <f>E89-I89</f>
        <v>15</v>
      </c>
      <c r="P89" s="153"/>
      <c r="Q89" s="153"/>
      <c r="R89" s="153"/>
      <c r="S89" s="153"/>
      <c r="T89" s="154"/>
    </row>
    <row r="90" spans="2:20" x14ac:dyDescent="0.25">
      <c r="B90" s="152"/>
      <c r="C90" s="153" t="s">
        <v>216</v>
      </c>
      <c r="D90" s="153">
        <v>408</v>
      </c>
      <c r="E90" s="153">
        <v>12</v>
      </c>
      <c r="F90" s="153" t="s">
        <v>195</v>
      </c>
      <c r="G90" s="153">
        <f t="shared" ref="G90:G106" si="4">D90*E90</f>
        <v>4896</v>
      </c>
      <c r="H90" s="153" t="s">
        <v>190</v>
      </c>
      <c r="I90" s="153">
        <v>6</v>
      </c>
      <c r="J90" s="153"/>
      <c r="K90" s="153"/>
      <c r="L90" s="153"/>
      <c r="M90" s="153"/>
      <c r="N90" s="153"/>
      <c r="O90" s="153">
        <f t="shared" ref="O90:O105" si="5">E90-I90</f>
        <v>6</v>
      </c>
      <c r="P90" s="153"/>
      <c r="Q90" s="153"/>
      <c r="R90" s="153"/>
      <c r="S90" s="153"/>
      <c r="T90" s="154"/>
    </row>
    <row r="91" spans="2:20" x14ac:dyDescent="0.25">
      <c r="B91" s="152"/>
      <c r="C91" s="153" t="s">
        <v>217</v>
      </c>
      <c r="D91" s="153">
        <v>408</v>
      </c>
      <c r="E91" s="153">
        <v>6</v>
      </c>
      <c r="F91" s="153" t="s">
        <v>195</v>
      </c>
      <c r="G91" s="153">
        <f t="shared" si="4"/>
        <v>2448</v>
      </c>
      <c r="H91" s="153" t="s">
        <v>190</v>
      </c>
      <c r="I91" s="153">
        <v>3</v>
      </c>
      <c r="J91" s="153"/>
      <c r="K91" s="153"/>
      <c r="L91" s="153"/>
      <c r="M91" s="153"/>
      <c r="N91" s="153"/>
      <c r="O91" s="153">
        <f t="shared" si="5"/>
        <v>3</v>
      </c>
      <c r="P91" s="153"/>
      <c r="Q91" s="153"/>
      <c r="R91" s="153"/>
      <c r="S91" s="153"/>
      <c r="T91" s="154"/>
    </row>
    <row r="92" spans="2:20" x14ac:dyDescent="0.25">
      <c r="B92" s="152"/>
      <c r="C92" s="153" t="s">
        <v>218</v>
      </c>
      <c r="D92" s="153">
        <v>408</v>
      </c>
      <c r="E92" s="153">
        <v>6</v>
      </c>
      <c r="F92" s="153" t="s">
        <v>195</v>
      </c>
      <c r="G92" s="153">
        <f t="shared" si="4"/>
        <v>2448</v>
      </c>
      <c r="H92" s="153" t="s">
        <v>190</v>
      </c>
      <c r="I92" s="153">
        <v>3</v>
      </c>
      <c r="J92" s="153"/>
      <c r="K92" s="153"/>
      <c r="L92" s="153"/>
      <c r="M92" s="153"/>
      <c r="N92" s="153"/>
      <c r="O92" s="153">
        <f t="shared" si="5"/>
        <v>3</v>
      </c>
      <c r="P92" s="153"/>
      <c r="Q92" s="153"/>
      <c r="R92" s="153"/>
      <c r="S92" s="153"/>
      <c r="T92" s="154"/>
    </row>
    <row r="93" spans="2:20" x14ac:dyDescent="0.25">
      <c r="B93" s="152"/>
      <c r="C93" s="153" t="s">
        <v>219</v>
      </c>
      <c r="D93" s="153">
        <v>408</v>
      </c>
      <c r="E93" s="153">
        <v>6</v>
      </c>
      <c r="F93" s="153" t="s">
        <v>195</v>
      </c>
      <c r="G93" s="153">
        <f t="shared" si="4"/>
        <v>2448</v>
      </c>
      <c r="H93" s="153" t="s">
        <v>190</v>
      </c>
      <c r="I93" s="153">
        <v>3</v>
      </c>
      <c r="J93" s="153"/>
      <c r="K93" s="153"/>
      <c r="L93" s="153"/>
      <c r="M93" s="153"/>
      <c r="N93" s="153"/>
      <c r="O93" s="153">
        <f t="shared" si="5"/>
        <v>3</v>
      </c>
      <c r="P93" s="153"/>
      <c r="Q93" s="153"/>
      <c r="R93" s="153"/>
      <c r="S93" s="153"/>
      <c r="T93" s="154"/>
    </row>
    <row r="94" spans="2:20" x14ac:dyDescent="0.25">
      <c r="B94" s="152"/>
      <c r="C94" s="153" t="s">
        <v>220</v>
      </c>
      <c r="D94" s="153">
        <v>350</v>
      </c>
      <c r="E94" s="153">
        <v>10</v>
      </c>
      <c r="F94" s="153" t="s">
        <v>195</v>
      </c>
      <c r="G94" s="153">
        <f t="shared" si="4"/>
        <v>3500</v>
      </c>
      <c r="H94" s="153" t="s">
        <v>190</v>
      </c>
      <c r="I94" s="153">
        <v>5</v>
      </c>
      <c r="J94" s="153"/>
      <c r="K94" s="153"/>
      <c r="L94" s="153"/>
      <c r="M94" s="153"/>
      <c r="N94" s="153"/>
      <c r="O94" s="153">
        <f t="shared" si="5"/>
        <v>5</v>
      </c>
      <c r="P94" s="153"/>
      <c r="Q94" s="153"/>
      <c r="R94" s="153"/>
      <c r="S94" s="153"/>
      <c r="T94" s="154"/>
    </row>
    <row r="95" spans="2:20" x14ac:dyDescent="0.25">
      <c r="B95" s="152"/>
      <c r="C95" s="153" t="s">
        <v>221</v>
      </c>
      <c r="D95" s="153">
        <v>350</v>
      </c>
      <c r="E95" s="153">
        <v>10</v>
      </c>
      <c r="F95" s="153" t="s">
        <v>195</v>
      </c>
      <c r="G95" s="153">
        <f t="shared" si="4"/>
        <v>3500</v>
      </c>
      <c r="H95" s="153" t="s">
        <v>190</v>
      </c>
      <c r="I95" s="153">
        <v>5</v>
      </c>
      <c r="J95" s="153"/>
      <c r="K95" s="153"/>
      <c r="L95" s="153"/>
      <c r="M95" s="153"/>
      <c r="N95" s="153"/>
      <c r="O95" s="153">
        <f t="shared" si="5"/>
        <v>5</v>
      </c>
      <c r="P95" s="153"/>
      <c r="Q95" s="153"/>
      <c r="R95" s="153"/>
      <c r="S95" s="153"/>
      <c r="T95" s="154"/>
    </row>
    <row r="96" spans="2:20" x14ac:dyDescent="0.25">
      <c r="B96" s="152"/>
      <c r="C96" s="153" t="s">
        <v>222</v>
      </c>
      <c r="D96" s="153">
        <v>350</v>
      </c>
      <c r="E96" s="153">
        <v>10</v>
      </c>
      <c r="F96" s="153" t="s">
        <v>195</v>
      </c>
      <c r="G96" s="153">
        <f t="shared" si="4"/>
        <v>3500</v>
      </c>
      <c r="H96" s="153" t="s">
        <v>190</v>
      </c>
      <c r="I96" s="153">
        <v>5</v>
      </c>
      <c r="J96" s="153"/>
      <c r="K96" s="153"/>
      <c r="L96" s="153"/>
      <c r="M96" s="153"/>
      <c r="N96" s="153"/>
      <c r="O96" s="153">
        <f t="shared" si="5"/>
        <v>5</v>
      </c>
      <c r="P96" s="153"/>
      <c r="Q96" s="153"/>
      <c r="R96" s="153"/>
      <c r="S96" s="153"/>
      <c r="T96" s="154"/>
    </row>
    <row r="97" spans="2:20" x14ac:dyDescent="0.25">
      <c r="B97" s="152"/>
      <c r="C97" s="153" t="s">
        <v>223</v>
      </c>
      <c r="D97" s="153">
        <v>350</v>
      </c>
      <c r="E97" s="153">
        <v>15</v>
      </c>
      <c r="F97" s="153" t="s">
        <v>195</v>
      </c>
      <c r="G97" s="153">
        <f t="shared" si="4"/>
        <v>5250</v>
      </c>
      <c r="H97" s="153" t="s">
        <v>190</v>
      </c>
      <c r="I97" s="153">
        <v>10</v>
      </c>
      <c r="J97" s="153"/>
      <c r="K97" s="153"/>
      <c r="L97" s="153"/>
      <c r="M97" s="153"/>
      <c r="N97" s="153"/>
      <c r="O97" s="153">
        <f t="shared" si="5"/>
        <v>5</v>
      </c>
      <c r="P97" s="153"/>
      <c r="Q97" s="153"/>
      <c r="R97" s="153"/>
      <c r="S97" s="153"/>
      <c r="T97" s="154"/>
    </row>
    <row r="98" spans="2:20" x14ac:dyDescent="0.25">
      <c r="B98" s="152"/>
      <c r="C98" s="153" t="s">
        <v>224</v>
      </c>
      <c r="D98" s="153">
        <v>1300</v>
      </c>
      <c r="E98" s="153">
        <v>6</v>
      </c>
      <c r="F98" s="153" t="s">
        <v>197</v>
      </c>
      <c r="G98" s="153">
        <f t="shared" si="4"/>
        <v>7800</v>
      </c>
      <c r="H98" s="153" t="s">
        <v>190</v>
      </c>
      <c r="I98" s="153">
        <v>6</v>
      </c>
      <c r="J98" s="153"/>
      <c r="K98" s="153"/>
      <c r="L98" s="153"/>
      <c r="M98" s="153"/>
      <c r="N98" s="153"/>
      <c r="O98" s="153">
        <f t="shared" si="5"/>
        <v>0</v>
      </c>
      <c r="P98" s="153"/>
      <c r="Q98" s="153"/>
      <c r="R98" s="153"/>
      <c r="S98" s="153"/>
      <c r="T98" s="154"/>
    </row>
    <row r="99" spans="2:20" x14ac:dyDescent="0.25">
      <c r="B99" s="152"/>
      <c r="C99" s="153" t="s">
        <v>225</v>
      </c>
      <c r="D99" s="153">
        <v>15</v>
      </c>
      <c r="E99" s="153">
        <v>70</v>
      </c>
      <c r="F99" s="153" t="s">
        <v>197</v>
      </c>
      <c r="G99" s="153">
        <f t="shared" si="4"/>
        <v>1050</v>
      </c>
      <c r="H99" s="153" t="s">
        <v>190</v>
      </c>
      <c r="I99" s="153">
        <v>50</v>
      </c>
      <c r="J99" s="153"/>
      <c r="K99" s="153"/>
      <c r="L99" s="153"/>
      <c r="M99" s="153"/>
      <c r="N99" s="153"/>
      <c r="O99" s="153">
        <f t="shared" si="5"/>
        <v>20</v>
      </c>
      <c r="P99" s="153"/>
      <c r="Q99" s="153"/>
      <c r="R99" s="153"/>
      <c r="S99" s="153"/>
      <c r="T99" s="154"/>
    </row>
    <row r="100" spans="2:20" x14ac:dyDescent="0.25">
      <c r="B100" s="152"/>
      <c r="C100" s="153" t="s">
        <v>226</v>
      </c>
      <c r="D100" s="153">
        <v>1000</v>
      </c>
      <c r="E100" s="153">
        <v>1</v>
      </c>
      <c r="F100" s="153" t="s">
        <v>197</v>
      </c>
      <c r="G100" s="153">
        <f t="shared" si="4"/>
        <v>1000</v>
      </c>
      <c r="H100" s="153" t="s">
        <v>190</v>
      </c>
      <c r="I100" s="153">
        <v>1</v>
      </c>
      <c r="J100" s="153"/>
      <c r="K100" s="153"/>
      <c r="L100" s="153"/>
      <c r="M100" s="153"/>
      <c r="N100" s="153"/>
      <c r="O100" s="153">
        <f t="shared" si="5"/>
        <v>0</v>
      </c>
      <c r="P100" s="153"/>
      <c r="Q100" s="153"/>
      <c r="R100" s="153"/>
      <c r="S100" s="153"/>
      <c r="T100" s="154"/>
    </row>
    <row r="101" spans="2:20" x14ac:dyDescent="0.25">
      <c r="B101" s="152"/>
      <c r="C101" s="153" t="s">
        <v>227</v>
      </c>
      <c r="D101" s="153">
        <v>800</v>
      </c>
      <c r="E101" s="153">
        <v>1</v>
      </c>
      <c r="F101" s="153" t="s">
        <v>197</v>
      </c>
      <c r="G101" s="153">
        <f t="shared" si="4"/>
        <v>800</v>
      </c>
      <c r="H101" s="153" t="s">
        <v>228</v>
      </c>
      <c r="I101" s="153">
        <v>1</v>
      </c>
      <c r="J101" s="153"/>
      <c r="K101" s="153"/>
      <c r="L101" s="153"/>
      <c r="M101" s="153"/>
      <c r="N101" s="153"/>
      <c r="O101" s="153">
        <f t="shared" si="5"/>
        <v>0</v>
      </c>
      <c r="P101" s="153"/>
      <c r="Q101" s="153"/>
      <c r="R101" s="153"/>
      <c r="S101" s="153"/>
      <c r="T101" s="154"/>
    </row>
    <row r="102" spans="2:20" x14ac:dyDescent="0.25">
      <c r="B102" s="152"/>
      <c r="C102" s="153" t="s">
        <v>229</v>
      </c>
      <c r="D102" s="153">
        <v>120</v>
      </c>
      <c r="E102" s="153">
        <v>12</v>
      </c>
      <c r="F102" s="153" t="s">
        <v>230</v>
      </c>
      <c r="G102" s="153">
        <f t="shared" si="4"/>
        <v>1440</v>
      </c>
      <c r="H102" s="153" t="s">
        <v>228</v>
      </c>
      <c r="I102" s="153">
        <v>6</v>
      </c>
      <c r="J102" s="153"/>
      <c r="K102" s="153"/>
      <c r="L102" s="153"/>
      <c r="M102" s="153"/>
      <c r="N102" s="153"/>
      <c r="O102" s="153">
        <f t="shared" si="5"/>
        <v>6</v>
      </c>
      <c r="P102" s="153"/>
      <c r="Q102" s="153"/>
      <c r="R102" s="153"/>
      <c r="S102" s="153"/>
      <c r="T102" s="154"/>
    </row>
    <row r="103" spans="2:20" x14ac:dyDescent="0.25">
      <c r="B103" s="152"/>
      <c r="C103" s="153" t="s">
        <v>231</v>
      </c>
      <c r="D103" s="153">
        <v>90</v>
      </c>
      <c r="E103" s="153">
        <v>20</v>
      </c>
      <c r="F103" s="153" t="s">
        <v>230</v>
      </c>
      <c r="G103" s="153">
        <f t="shared" si="4"/>
        <v>1800</v>
      </c>
      <c r="H103" s="153" t="s">
        <v>228</v>
      </c>
      <c r="I103" s="153">
        <v>10</v>
      </c>
      <c r="J103" s="153"/>
      <c r="K103" s="153"/>
      <c r="L103" s="153"/>
      <c r="M103" s="153"/>
      <c r="N103" s="153"/>
      <c r="O103" s="153">
        <f t="shared" si="5"/>
        <v>10</v>
      </c>
      <c r="P103" s="153"/>
      <c r="Q103" s="153"/>
      <c r="R103" s="153"/>
      <c r="S103" s="153"/>
      <c r="T103" s="154"/>
    </row>
    <row r="104" spans="2:20" x14ac:dyDescent="0.25">
      <c r="B104" s="152"/>
      <c r="C104" s="153" t="s">
        <v>232</v>
      </c>
      <c r="D104" s="153">
        <v>65</v>
      </c>
      <c r="E104" s="153">
        <v>15</v>
      </c>
      <c r="F104" s="153" t="s">
        <v>233</v>
      </c>
      <c r="G104" s="153">
        <f t="shared" si="4"/>
        <v>975</v>
      </c>
      <c r="H104" s="153" t="s">
        <v>228</v>
      </c>
      <c r="I104" s="153">
        <v>8</v>
      </c>
      <c r="J104" s="153"/>
      <c r="K104" s="153"/>
      <c r="L104" s="153"/>
      <c r="M104" s="153"/>
      <c r="N104" s="153"/>
      <c r="O104" s="153">
        <f t="shared" si="5"/>
        <v>7</v>
      </c>
      <c r="P104" s="153"/>
      <c r="Q104" s="153"/>
      <c r="R104" s="153"/>
      <c r="S104" s="153"/>
      <c r="T104" s="154"/>
    </row>
    <row r="105" spans="2:20" x14ac:dyDescent="0.25">
      <c r="B105" s="152"/>
      <c r="C105" s="153" t="s">
        <v>234</v>
      </c>
      <c r="D105" s="153">
        <v>300</v>
      </c>
      <c r="E105" s="153">
        <v>5</v>
      </c>
      <c r="F105" s="153" t="s">
        <v>197</v>
      </c>
      <c r="G105" s="153">
        <f t="shared" si="4"/>
        <v>1500</v>
      </c>
      <c r="H105" s="153" t="s">
        <v>190</v>
      </c>
      <c r="I105" s="153">
        <v>5</v>
      </c>
      <c r="J105" s="153"/>
      <c r="K105" s="153"/>
      <c r="L105" s="153"/>
      <c r="M105" s="153"/>
      <c r="N105" s="153"/>
      <c r="O105" s="153">
        <f t="shared" si="5"/>
        <v>0</v>
      </c>
      <c r="P105" s="153"/>
      <c r="Q105" s="153"/>
      <c r="R105" s="153"/>
      <c r="S105" s="153"/>
      <c r="T105" s="154"/>
    </row>
    <row r="106" spans="2:20" x14ac:dyDescent="0.25">
      <c r="B106" s="155"/>
      <c r="C106" s="156" t="s">
        <v>235</v>
      </c>
      <c r="D106" s="156">
        <v>300</v>
      </c>
      <c r="E106" s="156">
        <v>6</v>
      </c>
      <c r="F106" s="156" t="s">
        <v>197</v>
      </c>
      <c r="G106" s="156">
        <f t="shared" si="4"/>
        <v>1800</v>
      </c>
      <c r="H106" s="156" t="s">
        <v>190</v>
      </c>
      <c r="I106" s="156">
        <v>6</v>
      </c>
      <c r="J106" s="156"/>
      <c r="K106" s="156"/>
      <c r="L106" s="156"/>
      <c r="M106" s="156"/>
      <c r="N106" s="156"/>
      <c r="O106" s="156">
        <f>E106-I106</f>
        <v>0</v>
      </c>
      <c r="P106" s="156"/>
      <c r="Q106" s="156"/>
      <c r="R106" s="156"/>
      <c r="S106" s="156"/>
      <c r="T106" s="157"/>
    </row>
    <row r="107" spans="2:20" x14ac:dyDescent="0.25">
      <c r="G107">
        <f>SUM(G88:G106)</f>
        <v>88063</v>
      </c>
    </row>
    <row r="110" spans="2:20" x14ac:dyDescent="0.25">
      <c r="B110" t="s">
        <v>44</v>
      </c>
    </row>
    <row r="112" spans="2:20" x14ac:dyDescent="0.25">
      <c r="B112" t="s">
        <v>181</v>
      </c>
      <c r="C112" t="s">
        <v>182</v>
      </c>
    </row>
    <row r="114" spans="2:20" x14ac:dyDescent="0.25">
      <c r="H114" t="s">
        <v>184</v>
      </c>
    </row>
    <row r="116" spans="2:20" x14ac:dyDescent="0.25">
      <c r="I116" s="728" t="s">
        <v>185</v>
      </c>
      <c r="J116" s="728"/>
      <c r="K116" s="728"/>
      <c r="L116" s="728"/>
      <c r="M116" s="728"/>
    </row>
    <row r="117" spans="2:20" x14ac:dyDescent="0.25">
      <c r="I117" s="729" t="s">
        <v>1070</v>
      </c>
      <c r="J117" s="729"/>
      <c r="K117" s="729"/>
      <c r="L117" s="729"/>
      <c r="M117" s="729"/>
    </row>
    <row r="118" spans="2:20" x14ac:dyDescent="0.25">
      <c r="B118" t="s">
        <v>186</v>
      </c>
    </row>
    <row r="120" spans="2:20" x14ac:dyDescent="0.25">
      <c r="B120" t="s">
        <v>1</v>
      </c>
    </row>
    <row r="121" spans="2:20" x14ac:dyDescent="0.25">
      <c r="B121" t="s">
        <v>187</v>
      </c>
    </row>
    <row r="122" spans="2:20" x14ac:dyDescent="0.25">
      <c r="B122" t="s">
        <v>3</v>
      </c>
    </row>
    <row r="123" spans="2:20" x14ac:dyDescent="0.25">
      <c r="B123" t="s">
        <v>4</v>
      </c>
    </row>
    <row r="125" spans="2:20" x14ac:dyDescent="0.25">
      <c r="B125" s="149" t="s">
        <v>5</v>
      </c>
      <c r="C125" s="150" t="s">
        <v>6</v>
      </c>
      <c r="D125" s="150"/>
      <c r="E125" s="150" t="s">
        <v>156</v>
      </c>
      <c r="F125" s="150"/>
      <c r="G125" s="150" t="s">
        <v>157</v>
      </c>
      <c r="H125" s="150" t="s">
        <v>158</v>
      </c>
      <c r="I125" s="150" t="s">
        <v>10</v>
      </c>
      <c r="J125" s="150"/>
      <c r="K125" s="150"/>
      <c r="L125" s="150"/>
      <c r="M125" s="150"/>
      <c r="N125" s="150"/>
      <c r="O125" s="150"/>
      <c r="P125" s="150"/>
      <c r="Q125" s="150"/>
      <c r="R125" s="150"/>
      <c r="S125" s="150"/>
      <c r="T125" s="151"/>
    </row>
    <row r="126" spans="2:20" x14ac:dyDescent="0.25">
      <c r="B126" s="152"/>
      <c r="C126" s="153"/>
      <c r="D126" s="153"/>
      <c r="E126" s="153" t="s">
        <v>13</v>
      </c>
      <c r="F126" s="153"/>
      <c r="G126" s="153" t="s">
        <v>159</v>
      </c>
      <c r="H126" s="153" t="s">
        <v>160</v>
      </c>
      <c r="I126" s="153" t="s">
        <v>14</v>
      </c>
      <c r="J126" s="153" t="s">
        <v>15</v>
      </c>
      <c r="K126" s="153" t="s">
        <v>16</v>
      </c>
      <c r="L126" s="153" t="s">
        <v>17</v>
      </c>
      <c r="M126" s="153" t="s">
        <v>18</v>
      </c>
      <c r="N126" s="153" t="s">
        <v>19</v>
      </c>
      <c r="O126" s="153" t="s">
        <v>20</v>
      </c>
      <c r="P126" s="153" t="s">
        <v>21</v>
      </c>
      <c r="Q126" s="153" t="s">
        <v>22</v>
      </c>
      <c r="R126" s="153" t="s">
        <v>23</v>
      </c>
      <c r="S126" s="153" t="s">
        <v>161</v>
      </c>
      <c r="T126" s="154" t="s">
        <v>25</v>
      </c>
    </row>
    <row r="127" spans="2:20" x14ac:dyDescent="0.25">
      <c r="B127" s="152"/>
      <c r="C127" s="153"/>
      <c r="D127" s="153"/>
      <c r="E127" s="153"/>
      <c r="F127" s="153"/>
      <c r="G127" s="153">
        <f>G107</f>
        <v>88063</v>
      </c>
      <c r="H127" s="153"/>
      <c r="I127" s="153"/>
      <c r="J127" s="153"/>
      <c r="K127" s="153"/>
      <c r="L127" s="153"/>
      <c r="M127" s="153"/>
      <c r="N127" s="153"/>
      <c r="O127" s="153"/>
      <c r="P127" s="153"/>
      <c r="Q127" s="153"/>
      <c r="R127" s="153"/>
      <c r="S127" s="153"/>
      <c r="T127" s="154"/>
    </row>
    <row r="128" spans="2:20" x14ac:dyDescent="0.25">
      <c r="B128" s="152"/>
      <c r="C128" s="153" t="s">
        <v>236</v>
      </c>
      <c r="D128" s="153">
        <v>27.03</v>
      </c>
      <c r="E128" s="153">
        <v>20</v>
      </c>
      <c r="F128" s="153" t="s">
        <v>237</v>
      </c>
      <c r="G128" s="153">
        <f>D128*E128</f>
        <v>540.6</v>
      </c>
      <c r="H128" s="153" t="s">
        <v>190</v>
      </c>
      <c r="I128" s="153">
        <v>20</v>
      </c>
      <c r="J128" s="153"/>
      <c r="K128" s="153"/>
      <c r="L128" s="153"/>
      <c r="M128" s="153"/>
      <c r="N128" s="153"/>
      <c r="O128" s="153">
        <f>E128-I128</f>
        <v>0</v>
      </c>
      <c r="P128" s="153"/>
      <c r="Q128" s="153"/>
      <c r="R128" s="153"/>
      <c r="S128" s="153"/>
      <c r="T128" s="154"/>
    </row>
    <row r="129" spans="2:20" x14ac:dyDescent="0.25">
      <c r="B129" s="152"/>
      <c r="C129" s="153" t="s">
        <v>238</v>
      </c>
      <c r="D129" s="153">
        <v>17.37</v>
      </c>
      <c r="E129" s="153">
        <v>20</v>
      </c>
      <c r="F129" s="153" t="s">
        <v>237</v>
      </c>
      <c r="G129" s="153">
        <f t="shared" ref="G129:G143" si="6">D129*E129</f>
        <v>347.40000000000003</v>
      </c>
      <c r="H129" s="153" t="s">
        <v>190</v>
      </c>
      <c r="I129" s="153">
        <v>20</v>
      </c>
      <c r="J129" s="153"/>
      <c r="K129" s="153"/>
      <c r="L129" s="153"/>
      <c r="M129" s="153"/>
      <c r="N129" s="153"/>
      <c r="O129" s="153">
        <f t="shared" ref="O129:O134" si="7">E129-I129</f>
        <v>0</v>
      </c>
      <c r="P129" s="153"/>
      <c r="Q129" s="153"/>
      <c r="R129" s="153"/>
      <c r="S129" s="153"/>
      <c r="T129" s="154"/>
    </row>
    <row r="130" spans="2:20" x14ac:dyDescent="0.25">
      <c r="B130" s="152"/>
      <c r="C130" s="153" t="s">
        <v>239</v>
      </c>
      <c r="D130" s="153">
        <v>107.06</v>
      </c>
      <c r="E130" s="153">
        <v>4</v>
      </c>
      <c r="F130" s="153" t="s">
        <v>237</v>
      </c>
      <c r="G130" s="153">
        <f t="shared" si="6"/>
        <v>428.24</v>
      </c>
      <c r="H130" s="153" t="s">
        <v>190</v>
      </c>
      <c r="I130" s="153">
        <v>5</v>
      </c>
      <c r="J130" s="153"/>
      <c r="K130" s="153"/>
      <c r="L130" s="153"/>
      <c r="M130" s="153"/>
      <c r="N130" s="153"/>
      <c r="O130" s="153">
        <f t="shared" si="7"/>
        <v>-1</v>
      </c>
      <c r="P130" s="153"/>
      <c r="Q130" s="153"/>
      <c r="R130" s="153"/>
      <c r="S130" s="153"/>
      <c r="T130" s="154"/>
    </row>
    <row r="131" spans="2:20" x14ac:dyDescent="0.25">
      <c r="B131" s="152"/>
      <c r="C131" s="153" t="s">
        <v>240</v>
      </c>
      <c r="D131" s="153">
        <v>56.18</v>
      </c>
      <c r="E131" s="153">
        <v>4</v>
      </c>
      <c r="F131" s="153" t="s">
        <v>237</v>
      </c>
      <c r="G131" s="153">
        <f t="shared" si="6"/>
        <v>224.72</v>
      </c>
      <c r="H131" s="153" t="s">
        <v>190</v>
      </c>
      <c r="I131" s="153">
        <v>5</v>
      </c>
      <c r="J131" s="153"/>
      <c r="K131" s="153"/>
      <c r="L131" s="153"/>
      <c r="M131" s="153"/>
      <c r="N131" s="153"/>
      <c r="O131" s="153">
        <f t="shared" si="7"/>
        <v>-1</v>
      </c>
      <c r="P131" s="153"/>
      <c r="Q131" s="153"/>
      <c r="R131" s="153"/>
      <c r="S131" s="153"/>
      <c r="T131" s="154"/>
    </row>
    <row r="132" spans="2:20" x14ac:dyDescent="0.25">
      <c r="B132" s="152"/>
      <c r="C132" s="153" t="s">
        <v>241</v>
      </c>
      <c r="D132" s="153">
        <v>350</v>
      </c>
      <c r="E132" s="153">
        <v>2</v>
      </c>
      <c r="F132" s="153" t="s">
        <v>197</v>
      </c>
      <c r="G132" s="153">
        <f t="shared" si="6"/>
        <v>700</v>
      </c>
      <c r="H132" s="153" t="s">
        <v>190</v>
      </c>
      <c r="I132" s="153">
        <v>3</v>
      </c>
      <c r="J132" s="153"/>
      <c r="K132" s="153"/>
      <c r="L132" s="153"/>
      <c r="M132" s="153"/>
      <c r="N132" s="153"/>
      <c r="O132" s="153">
        <f t="shared" si="7"/>
        <v>-1</v>
      </c>
      <c r="P132" s="153"/>
      <c r="Q132" s="153"/>
      <c r="R132" s="153"/>
      <c r="S132" s="153"/>
      <c r="T132" s="154"/>
    </row>
    <row r="133" spans="2:20" x14ac:dyDescent="0.25">
      <c r="B133" s="152"/>
      <c r="C133" s="153" t="s">
        <v>242</v>
      </c>
      <c r="D133" s="153">
        <v>350</v>
      </c>
      <c r="E133" s="153">
        <v>5</v>
      </c>
      <c r="F133" s="153" t="s">
        <v>230</v>
      </c>
      <c r="G133" s="153">
        <f t="shared" si="6"/>
        <v>1750</v>
      </c>
      <c r="H133" s="153" t="s">
        <v>190</v>
      </c>
      <c r="I133" s="153">
        <v>3</v>
      </c>
      <c r="J133" s="153"/>
      <c r="K133" s="153"/>
      <c r="L133" s="153"/>
      <c r="M133" s="153"/>
      <c r="N133" s="153"/>
      <c r="O133" s="153">
        <f t="shared" si="7"/>
        <v>2</v>
      </c>
      <c r="P133" s="153"/>
      <c r="Q133" s="153"/>
      <c r="R133" s="153"/>
      <c r="S133" s="153"/>
      <c r="T133" s="154"/>
    </row>
    <row r="134" spans="2:20" x14ac:dyDescent="0.25">
      <c r="B134" s="152"/>
      <c r="C134" s="153" t="s">
        <v>243</v>
      </c>
      <c r="D134" s="153">
        <v>3300</v>
      </c>
      <c r="E134" s="153">
        <v>2</v>
      </c>
      <c r="F134" s="153"/>
      <c r="G134" s="153">
        <f t="shared" si="6"/>
        <v>6600</v>
      </c>
      <c r="H134" s="153" t="s">
        <v>228</v>
      </c>
      <c r="I134" s="153">
        <v>1</v>
      </c>
      <c r="J134" s="153"/>
      <c r="K134" s="153"/>
      <c r="L134" s="153"/>
      <c r="M134" s="153"/>
      <c r="N134" s="153"/>
      <c r="O134" s="153">
        <f t="shared" si="7"/>
        <v>1</v>
      </c>
      <c r="P134" s="153"/>
      <c r="Q134" s="153"/>
      <c r="R134" s="153"/>
      <c r="S134" s="153"/>
      <c r="T134" s="154"/>
    </row>
    <row r="135" spans="2:20" x14ac:dyDescent="0.25">
      <c r="B135" s="152"/>
      <c r="C135" s="153"/>
      <c r="D135" s="153"/>
      <c r="E135" s="153"/>
      <c r="F135" s="153"/>
      <c r="G135" s="153">
        <f t="shared" si="6"/>
        <v>0</v>
      </c>
      <c r="H135" s="153"/>
      <c r="I135" s="153">
        <f>83.74*H135</f>
        <v>0</v>
      </c>
      <c r="J135" s="153"/>
      <c r="K135" s="153"/>
      <c r="L135" s="153"/>
      <c r="M135" s="153"/>
      <c r="N135" s="153"/>
      <c r="O135" s="153"/>
      <c r="P135" s="153"/>
      <c r="Q135" s="153"/>
      <c r="R135" s="153"/>
      <c r="S135" s="153"/>
      <c r="T135" s="154"/>
    </row>
    <row r="136" spans="2:20" x14ac:dyDescent="0.25">
      <c r="B136" s="152"/>
      <c r="C136" s="153"/>
      <c r="D136" s="153"/>
      <c r="E136" s="153"/>
      <c r="F136" s="153"/>
      <c r="G136" s="153">
        <f t="shared" si="6"/>
        <v>0</v>
      </c>
      <c r="H136" s="153"/>
      <c r="I136" s="153">
        <f>158*H136</f>
        <v>0</v>
      </c>
      <c r="J136" s="153"/>
      <c r="K136" s="153"/>
      <c r="L136" s="153"/>
      <c r="M136" s="153"/>
      <c r="N136" s="153"/>
      <c r="O136" s="153"/>
      <c r="P136" s="153"/>
      <c r="Q136" s="153"/>
      <c r="R136" s="153"/>
      <c r="S136" s="153"/>
      <c r="T136" s="154"/>
    </row>
    <row r="137" spans="2:20" x14ac:dyDescent="0.25">
      <c r="B137" s="152"/>
      <c r="C137" s="153"/>
      <c r="D137" s="153"/>
      <c r="E137" s="153"/>
      <c r="F137" s="153"/>
      <c r="G137" s="153">
        <f t="shared" si="6"/>
        <v>0</v>
      </c>
      <c r="H137" s="153"/>
      <c r="I137" s="153">
        <f>68.9*H137</f>
        <v>0</v>
      </c>
      <c r="J137" s="153"/>
      <c r="K137" s="153"/>
      <c r="L137" s="153"/>
      <c r="M137" s="153"/>
      <c r="N137" s="153"/>
      <c r="O137" s="153"/>
      <c r="P137" s="153"/>
      <c r="Q137" s="153"/>
      <c r="R137" s="153"/>
      <c r="S137" s="153"/>
      <c r="T137" s="154"/>
    </row>
    <row r="138" spans="2:20" x14ac:dyDescent="0.25">
      <c r="B138" s="152"/>
      <c r="C138" s="153"/>
      <c r="D138" s="153"/>
      <c r="E138" s="153"/>
      <c r="F138" s="153"/>
      <c r="G138" s="153">
        <f t="shared" si="6"/>
        <v>0</v>
      </c>
      <c r="H138" s="153"/>
      <c r="I138" s="153">
        <f>20*H138</f>
        <v>0</v>
      </c>
      <c r="J138" s="153"/>
      <c r="K138" s="153"/>
      <c r="L138" s="153"/>
      <c r="M138" s="153"/>
      <c r="N138" s="153"/>
      <c r="O138" s="153"/>
      <c r="P138" s="153"/>
      <c r="Q138" s="153"/>
      <c r="R138" s="153"/>
      <c r="S138" s="153"/>
      <c r="T138" s="154"/>
    </row>
    <row r="139" spans="2:20" x14ac:dyDescent="0.25">
      <c r="B139" s="152"/>
      <c r="C139" s="153"/>
      <c r="D139" s="153"/>
      <c r="E139" s="153"/>
      <c r="F139" s="153"/>
      <c r="G139" s="153">
        <f t="shared" si="6"/>
        <v>0</v>
      </c>
      <c r="H139" s="153"/>
      <c r="I139" s="153">
        <f>250*H139</f>
        <v>0</v>
      </c>
      <c r="J139" s="153"/>
      <c r="K139" s="153"/>
      <c r="L139" s="153"/>
      <c r="M139" s="153"/>
      <c r="N139" s="153"/>
      <c r="O139" s="153"/>
      <c r="P139" s="153"/>
      <c r="Q139" s="153"/>
      <c r="R139" s="153"/>
      <c r="S139" s="153"/>
      <c r="T139" s="154"/>
    </row>
    <row r="140" spans="2:20" x14ac:dyDescent="0.25">
      <c r="B140" s="152"/>
      <c r="C140" s="153"/>
      <c r="D140" s="153"/>
      <c r="E140" s="153"/>
      <c r="F140" s="153"/>
      <c r="G140" s="153">
        <f t="shared" si="6"/>
        <v>0</v>
      </c>
      <c r="H140" s="153"/>
      <c r="I140" s="153">
        <f t="shared" ref="I140:I142" si="8">250*H140</f>
        <v>0</v>
      </c>
      <c r="J140" s="153"/>
      <c r="K140" s="153"/>
      <c r="L140" s="153"/>
      <c r="M140" s="153"/>
      <c r="N140" s="153"/>
      <c r="O140" s="153"/>
      <c r="P140" s="153"/>
      <c r="Q140" s="153"/>
      <c r="R140" s="153"/>
      <c r="S140" s="153"/>
      <c r="T140" s="154"/>
    </row>
    <row r="141" spans="2:20" x14ac:dyDescent="0.25">
      <c r="B141" s="152"/>
      <c r="C141" s="153"/>
      <c r="D141" s="153"/>
      <c r="E141" s="153"/>
      <c r="F141" s="153"/>
      <c r="G141" s="153">
        <f t="shared" si="6"/>
        <v>0</v>
      </c>
      <c r="H141" s="153"/>
      <c r="I141" s="153">
        <f t="shared" si="8"/>
        <v>0</v>
      </c>
      <c r="J141" s="153"/>
      <c r="K141" s="153"/>
      <c r="L141" s="153"/>
      <c r="M141" s="153"/>
      <c r="N141" s="153"/>
      <c r="O141" s="153"/>
      <c r="P141" s="153"/>
      <c r="Q141" s="153"/>
      <c r="R141" s="153"/>
      <c r="S141" s="153"/>
      <c r="T141" s="154"/>
    </row>
    <row r="142" spans="2:20" x14ac:dyDescent="0.25">
      <c r="B142" s="152"/>
      <c r="C142" s="153"/>
      <c r="D142" s="153"/>
      <c r="E142" s="153"/>
      <c r="F142" s="153"/>
      <c r="G142" s="153">
        <f t="shared" si="6"/>
        <v>0</v>
      </c>
      <c r="H142" s="153"/>
      <c r="I142" s="153">
        <f t="shared" si="8"/>
        <v>0</v>
      </c>
      <c r="J142" s="153"/>
      <c r="K142" s="153"/>
      <c r="L142" s="153"/>
      <c r="M142" s="153"/>
      <c r="N142" s="153"/>
      <c r="O142" s="153"/>
      <c r="P142" s="153"/>
      <c r="Q142" s="153"/>
      <c r="R142" s="153"/>
      <c r="S142" s="153"/>
      <c r="T142" s="154"/>
    </row>
    <row r="143" spans="2:20" x14ac:dyDescent="0.25">
      <c r="B143" s="152"/>
      <c r="C143" s="153"/>
      <c r="D143" s="153"/>
      <c r="E143" s="153"/>
      <c r="F143" s="153"/>
      <c r="G143" s="153">
        <f t="shared" si="6"/>
        <v>0</v>
      </c>
      <c r="H143" s="153"/>
      <c r="I143" s="153">
        <f>28*H143</f>
        <v>0</v>
      </c>
      <c r="J143" s="153"/>
      <c r="K143" s="153"/>
      <c r="L143" s="153"/>
      <c r="M143" s="153"/>
      <c r="N143" s="153"/>
      <c r="O143" s="153"/>
      <c r="P143" s="153"/>
      <c r="Q143" s="153"/>
      <c r="R143" s="153"/>
      <c r="S143" s="153"/>
      <c r="T143" s="154"/>
    </row>
    <row r="144" spans="2:20" x14ac:dyDescent="0.25">
      <c r="B144" s="152"/>
      <c r="C144" s="153"/>
      <c r="D144" s="153"/>
      <c r="E144" s="153"/>
      <c r="F144" s="153"/>
      <c r="G144" s="153"/>
      <c r="H144" s="153"/>
      <c r="I144" s="153">
        <f>10.5*H144</f>
        <v>0</v>
      </c>
      <c r="J144" s="153"/>
      <c r="K144" s="153"/>
      <c r="L144" s="153"/>
      <c r="M144" s="153"/>
      <c r="N144" s="153"/>
      <c r="O144" s="153"/>
      <c r="P144" s="153"/>
      <c r="Q144" s="153"/>
      <c r="R144" s="153"/>
      <c r="S144" s="153"/>
      <c r="T144" s="154"/>
    </row>
    <row r="145" spans="2:20" x14ac:dyDescent="0.25">
      <c r="B145" s="152"/>
      <c r="C145" s="153"/>
      <c r="D145" s="153"/>
      <c r="E145" s="153"/>
      <c r="F145" s="153"/>
      <c r="G145" s="153"/>
      <c r="H145" s="153"/>
      <c r="I145" s="153"/>
      <c r="J145" s="153"/>
      <c r="K145" s="153"/>
      <c r="L145" s="153"/>
      <c r="M145" s="153"/>
      <c r="N145" s="153"/>
      <c r="O145" s="153"/>
      <c r="P145" s="153"/>
      <c r="Q145" s="153"/>
      <c r="R145" s="153"/>
      <c r="S145" s="153"/>
      <c r="T145" s="154"/>
    </row>
    <row r="146" spans="2:20" x14ac:dyDescent="0.25">
      <c r="B146" s="155"/>
      <c r="C146" s="156"/>
      <c r="D146" s="156"/>
      <c r="E146" s="156"/>
      <c r="F146" s="156"/>
      <c r="G146" s="156"/>
      <c r="H146" s="156"/>
      <c r="I146" s="156"/>
      <c r="J146" s="156"/>
      <c r="K146" s="156"/>
      <c r="L146" s="156"/>
      <c r="M146" s="156"/>
      <c r="N146" s="156"/>
      <c r="O146" s="156"/>
      <c r="P146" s="156"/>
      <c r="Q146" s="156"/>
      <c r="R146" s="156"/>
      <c r="S146" s="156"/>
      <c r="T146" s="157"/>
    </row>
    <row r="148" spans="2:20" x14ac:dyDescent="0.25">
      <c r="B148" t="s">
        <v>44</v>
      </c>
      <c r="G148">
        <f>SUM(G127:G144)</f>
        <v>98653.96</v>
      </c>
      <c r="O148">
        <v>61381.24</v>
      </c>
    </row>
    <row r="149" spans="2:20" x14ac:dyDescent="0.25">
      <c r="O149">
        <f>G148+O148</f>
        <v>160035.20000000001</v>
      </c>
    </row>
    <row r="150" spans="2:20" x14ac:dyDescent="0.25">
      <c r="B150" t="s">
        <v>181</v>
      </c>
      <c r="C150" t="s">
        <v>182</v>
      </c>
    </row>
    <row r="152" spans="2:20" x14ac:dyDescent="0.25">
      <c r="H152" t="s">
        <v>184</v>
      </c>
    </row>
    <row r="154" spans="2:20" x14ac:dyDescent="0.25">
      <c r="I154" s="728" t="s">
        <v>185</v>
      </c>
      <c r="J154" s="728"/>
      <c r="K154" s="728"/>
      <c r="L154" s="728"/>
      <c r="M154" s="728"/>
    </row>
    <row r="155" spans="2:20" x14ac:dyDescent="0.25">
      <c r="I155" s="729" t="s">
        <v>1070</v>
      </c>
      <c r="J155" s="729"/>
      <c r="K155" s="729"/>
      <c r="L155" s="729"/>
      <c r="M155" s="729"/>
    </row>
    <row r="157" spans="2:20" x14ac:dyDescent="0.25">
      <c r="B157" s="636" t="s">
        <v>244</v>
      </c>
      <c r="C157" s="636"/>
      <c r="D157" s="636"/>
      <c r="E157" s="636"/>
      <c r="F157" s="636"/>
      <c r="G157" s="636"/>
      <c r="H157" s="636"/>
      <c r="I157" s="636"/>
      <c r="J157" s="636"/>
      <c r="K157" s="636"/>
      <c r="L157" s="636"/>
      <c r="M157" s="636"/>
      <c r="N157" s="636"/>
      <c r="O157" s="636"/>
      <c r="P157" s="636"/>
      <c r="Q157" s="636"/>
      <c r="R157" s="636"/>
      <c r="S157" s="636"/>
      <c r="T157" s="636"/>
    </row>
    <row r="159" spans="2:20" x14ac:dyDescent="0.25">
      <c r="B159" s="636" t="s">
        <v>1</v>
      </c>
      <c r="C159" s="636"/>
      <c r="D159" s="636"/>
      <c r="E159" s="636"/>
      <c r="F159" s="636"/>
      <c r="G159" s="636"/>
      <c r="H159" s="636"/>
      <c r="I159" s="636"/>
      <c r="J159" s="636"/>
      <c r="K159" s="636"/>
      <c r="L159" s="636"/>
      <c r="M159" s="636"/>
      <c r="N159" s="636"/>
      <c r="O159" s="636"/>
      <c r="P159" s="636"/>
      <c r="Q159" s="636"/>
      <c r="R159" s="636"/>
      <c r="S159" s="636"/>
      <c r="T159" s="636"/>
    </row>
    <row r="160" spans="2:20" x14ac:dyDescent="0.25">
      <c r="B160" s="120" t="s">
        <v>155</v>
      </c>
    </row>
    <row r="161" spans="2:20" x14ac:dyDescent="0.25">
      <c r="B161" s="121" t="s">
        <v>3</v>
      </c>
    </row>
    <row r="162" spans="2:20" x14ac:dyDescent="0.25">
      <c r="B162" t="s">
        <v>4</v>
      </c>
    </row>
    <row r="163" spans="2:20" ht="15.75" thickBot="1" x14ac:dyDescent="0.3"/>
    <row r="164" spans="2:20" x14ac:dyDescent="0.25">
      <c r="B164" s="637" t="s">
        <v>5</v>
      </c>
      <c r="C164" s="644" t="s">
        <v>6</v>
      </c>
      <c r="D164" s="645"/>
      <c r="E164" s="648" t="s">
        <v>156</v>
      </c>
      <c r="F164" s="649"/>
      <c r="G164" s="123" t="s">
        <v>157</v>
      </c>
      <c r="H164" s="123" t="s">
        <v>158</v>
      </c>
      <c r="I164" s="641" t="s">
        <v>10</v>
      </c>
      <c r="J164" s="642"/>
      <c r="K164" s="642"/>
      <c r="L164" s="642"/>
      <c r="M164" s="642"/>
      <c r="N164" s="642"/>
      <c r="O164" s="642"/>
      <c r="P164" s="642"/>
      <c r="Q164" s="642"/>
      <c r="R164" s="642"/>
      <c r="S164" s="642"/>
      <c r="T164" s="643"/>
    </row>
    <row r="165" spans="2:20" x14ac:dyDescent="0.25">
      <c r="B165" s="638"/>
      <c r="C165" s="646"/>
      <c r="D165" s="647"/>
      <c r="E165" s="650" t="s">
        <v>13</v>
      </c>
      <c r="F165" s="651"/>
      <c r="G165" s="125" t="s">
        <v>159</v>
      </c>
      <c r="H165" s="125" t="s">
        <v>160</v>
      </c>
      <c r="I165" s="126" t="s">
        <v>14</v>
      </c>
      <c r="J165" s="126" t="s">
        <v>15</v>
      </c>
      <c r="K165" s="126" t="s">
        <v>16</v>
      </c>
      <c r="L165" s="126" t="s">
        <v>17</v>
      </c>
      <c r="M165" s="126" t="s">
        <v>18</v>
      </c>
      <c r="N165" s="126" t="s">
        <v>19</v>
      </c>
      <c r="O165" s="126" t="s">
        <v>20</v>
      </c>
      <c r="P165" s="126" t="s">
        <v>21</v>
      </c>
      <c r="Q165" s="126" t="s">
        <v>22</v>
      </c>
      <c r="R165" s="126" t="s">
        <v>23</v>
      </c>
      <c r="S165" s="126" t="s">
        <v>161</v>
      </c>
      <c r="T165" s="127" t="s">
        <v>25</v>
      </c>
    </row>
    <row r="166" spans="2:20" x14ac:dyDescent="0.25">
      <c r="B166" s="158"/>
      <c r="C166" s="159"/>
      <c r="D166" s="160"/>
      <c r="E166" s="159"/>
      <c r="F166" s="161"/>
      <c r="G166" s="162"/>
      <c r="H166" s="163"/>
      <c r="I166" s="130"/>
      <c r="J166" s="129"/>
      <c r="K166" s="129"/>
      <c r="L166" s="129"/>
      <c r="M166" s="129"/>
      <c r="N166" s="129"/>
      <c r="O166" s="129"/>
      <c r="P166" s="129"/>
      <c r="Q166" s="129"/>
      <c r="R166" s="129"/>
      <c r="S166" s="129"/>
      <c r="T166" s="164"/>
    </row>
    <row r="167" spans="2:20" x14ac:dyDescent="0.25">
      <c r="B167" s="158"/>
      <c r="C167" s="155" t="s">
        <v>245</v>
      </c>
      <c r="D167" s="165">
        <v>43000</v>
      </c>
      <c r="E167" s="159">
        <v>1</v>
      </c>
      <c r="F167" s="161"/>
      <c r="G167" s="162">
        <f>D167*E167</f>
        <v>43000</v>
      </c>
      <c r="H167" s="129" t="s">
        <v>190</v>
      </c>
      <c r="I167" s="130"/>
      <c r="J167" s="129"/>
      <c r="K167" s="129"/>
      <c r="L167" s="129"/>
      <c r="M167" s="129"/>
      <c r="N167" s="129"/>
      <c r="O167" s="129"/>
      <c r="P167" s="129"/>
      <c r="Q167" s="129"/>
      <c r="R167" s="129"/>
      <c r="S167" s="129"/>
      <c r="T167" s="164"/>
    </row>
    <row r="168" spans="2:20" x14ac:dyDescent="0.25">
      <c r="B168" s="158"/>
      <c r="C168" s="159" t="s">
        <v>59</v>
      </c>
      <c r="D168" s="160">
        <v>12000</v>
      </c>
      <c r="E168" s="159">
        <v>2</v>
      </c>
      <c r="F168" s="161"/>
      <c r="G168" s="162">
        <f t="shared" ref="G168:G180" si="9">D168*E168</f>
        <v>24000</v>
      </c>
      <c r="H168" s="129" t="s">
        <v>190</v>
      </c>
      <c r="I168" s="130"/>
      <c r="J168" s="129"/>
      <c r="K168" s="129"/>
      <c r="L168" s="129"/>
      <c r="M168" s="129"/>
      <c r="N168" s="129"/>
      <c r="O168" s="129"/>
      <c r="P168" s="129"/>
      <c r="Q168" s="129"/>
      <c r="R168" s="129"/>
      <c r="S168" s="129"/>
      <c r="T168" s="164"/>
    </row>
    <row r="169" spans="2:20" x14ac:dyDescent="0.25">
      <c r="B169" s="158"/>
      <c r="C169" s="149" t="s">
        <v>243</v>
      </c>
      <c r="D169" s="165">
        <v>3400</v>
      </c>
      <c r="E169" s="159">
        <v>3</v>
      </c>
      <c r="F169" s="161"/>
      <c r="G169" s="162">
        <f t="shared" si="9"/>
        <v>10200</v>
      </c>
      <c r="H169" s="129" t="s">
        <v>246</v>
      </c>
      <c r="I169" s="130"/>
      <c r="J169" s="129"/>
      <c r="K169" s="129"/>
      <c r="L169" s="129"/>
      <c r="M169" s="129"/>
      <c r="N169" s="129"/>
      <c r="O169" s="129"/>
      <c r="P169" s="129"/>
      <c r="Q169" s="129"/>
      <c r="R169" s="129"/>
      <c r="S169" s="129"/>
      <c r="T169" s="164"/>
    </row>
    <row r="170" spans="2:20" x14ac:dyDescent="0.25">
      <c r="B170" s="158"/>
      <c r="C170" s="159" t="s">
        <v>247</v>
      </c>
      <c r="D170" s="165">
        <v>33000</v>
      </c>
      <c r="E170" s="159">
        <v>1</v>
      </c>
      <c r="F170" s="161"/>
      <c r="G170" s="162">
        <f t="shared" si="9"/>
        <v>33000</v>
      </c>
      <c r="H170" s="129" t="s">
        <v>190</v>
      </c>
      <c r="I170" s="130"/>
      <c r="J170" s="129"/>
      <c r="K170" s="129"/>
      <c r="L170" s="129"/>
      <c r="M170" s="129"/>
      <c r="N170" s="129"/>
      <c r="O170" s="129"/>
      <c r="P170" s="129"/>
      <c r="Q170" s="129"/>
      <c r="R170" s="129"/>
      <c r="S170" s="129"/>
      <c r="T170" s="164"/>
    </row>
    <row r="171" spans="2:20" x14ac:dyDescent="0.25">
      <c r="B171" s="158"/>
      <c r="C171" s="152" t="s">
        <v>248</v>
      </c>
      <c r="D171" s="165">
        <v>20500</v>
      </c>
      <c r="E171" s="159">
        <v>1</v>
      </c>
      <c r="F171" s="161"/>
      <c r="G171" s="162">
        <f t="shared" si="9"/>
        <v>20500</v>
      </c>
      <c r="H171" s="129" t="s">
        <v>190</v>
      </c>
      <c r="I171" s="130"/>
      <c r="J171" s="129"/>
      <c r="K171" s="129"/>
      <c r="L171" s="129"/>
      <c r="M171" s="129"/>
      <c r="N171" s="129"/>
      <c r="O171" s="129"/>
      <c r="P171" s="129"/>
      <c r="Q171" s="129"/>
      <c r="R171" s="129"/>
      <c r="S171" s="129"/>
      <c r="T171" s="164"/>
    </row>
    <row r="172" spans="2:20" x14ac:dyDescent="0.25">
      <c r="B172" s="158"/>
      <c r="C172" s="149"/>
      <c r="D172" s="165"/>
      <c r="E172" s="159"/>
      <c r="F172" s="161"/>
      <c r="G172" s="162">
        <f t="shared" si="9"/>
        <v>0</v>
      </c>
      <c r="H172" s="129"/>
      <c r="I172" s="130"/>
      <c r="J172" s="129"/>
      <c r="K172" s="129"/>
      <c r="L172" s="129"/>
      <c r="M172" s="129"/>
      <c r="N172" s="129"/>
      <c r="O172" s="129"/>
      <c r="P172" s="129"/>
      <c r="Q172" s="129"/>
      <c r="R172" s="129"/>
      <c r="S172" s="129"/>
      <c r="T172" s="164"/>
    </row>
    <row r="173" spans="2:20" x14ac:dyDescent="0.25">
      <c r="B173" s="158"/>
      <c r="C173" s="149"/>
      <c r="D173" s="165"/>
      <c r="E173" s="159"/>
      <c r="F173" s="161"/>
      <c r="G173" s="162">
        <f t="shared" si="9"/>
        <v>0</v>
      </c>
      <c r="H173" s="129"/>
      <c r="I173" s="130"/>
      <c r="J173" s="129"/>
      <c r="K173" s="129"/>
      <c r="L173" s="129"/>
      <c r="M173" s="129"/>
      <c r="N173" s="129"/>
      <c r="O173" s="129"/>
      <c r="P173" s="129"/>
      <c r="Q173" s="129"/>
      <c r="R173" s="129"/>
      <c r="S173" s="129"/>
      <c r="T173" s="164"/>
    </row>
    <row r="174" spans="2:20" x14ac:dyDescent="0.25">
      <c r="B174" s="158"/>
      <c r="C174" s="149"/>
      <c r="D174" s="165"/>
      <c r="E174" s="159"/>
      <c r="F174" s="161"/>
      <c r="G174" s="162">
        <f t="shared" si="9"/>
        <v>0</v>
      </c>
      <c r="H174" s="129"/>
      <c r="I174" s="130"/>
      <c r="J174" s="129"/>
      <c r="K174" s="129"/>
      <c r="L174" s="129"/>
      <c r="M174" s="129"/>
      <c r="N174" s="129"/>
      <c r="O174" s="129"/>
      <c r="P174" s="129"/>
      <c r="Q174" s="129"/>
      <c r="R174" s="129"/>
      <c r="S174" s="129"/>
      <c r="T174" s="164"/>
    </row>
    <row r="175" spans="2:20" x14ac:dyDescent="0.25">
      <c r="B175" s="158"/>
      <c r="C175" s="149"/>
      <c r="D175" s="165"/>
      <c r="E175" s="159"/>
      <c r="F175" s="161"/>
      <c r="G175" s="162">
        <f t="shared" si="9"/>
        <v>0</v>
      </c>
      <c r="H175" s="129"/>
      <c r="I175" s="130"/>
      <c r="J175" s="129"/>
      <c r="K175" s="129"/>
      <c r="L175" s="129"/>
      <c r="M175" s="129"/>
      <c r="N175" s="129"/>
      <c r="O175" s="129"/>
      <c r="P175" s="129"/>
      <c r="Q175" s="129"/>
      <c r="R175" s="129"/>
      <c r="S175" s="129"/>
      <c r="T175" s="164"/>
    </row>
    <row r="176" spans="2:20" x14ac:dyDescent="0.25">
      <c r="B176" s="158"/>
      <c r="C176" s="149"/>
      <c r="D176" s="165"/>
      <c r="E176" s="159"/>
      <c r="F176" s="161"/>
      <c r="G176" s="162">
        <f t="shared" si="9"/>
        <v>0</v>
      </c>
      <c r="H176" s="129"/>
      <c r="I176" s="130"/>
      <c r="J176" s="129"/>
      <c r="K176" s="129"/>
      <c r="L176" s="129"/>
      <c r="M176" s="129"/>
      <c r="N176" s="129"/>
      <c r="O176" s="129"/>
      <c r="P176" s="129"/>
      <c r="Q176" s="129"/>
      <c r="R176" s="129"/>
      <c r="S176" s="129"/>
      <c r="T176" s="164"/>
    </row>
    <row r="177" spans="2:20" x14ac:dyDescent="0.25">
      <c r="B177" s="158"/>
      <c r="C177" s="149"/>
      <c r="D177" s="165"/>
      <c r="E177" s="159"/>
      <c r="F177" s="161"/>
      <c r="G177" s="162">
        <f t="shared" si="9"/>
        <v>0</v>
      </c>
      <c r="H177" s="129"/>
      <c r="I177" s="130"/>
      <c r="J177" s="129"/>
      <c r="K177" s="129"/>
      <c r="L177" s="129"/>
      <c r="M177" s="129"/>
      <c r="N177" s="129"/>
      <c r="O177" s="129"/>
      <c r="P177" s="129"/>
      <c r="Q177" s="129"/>
      <c r="R177" s="129"/>
      <c r="S177" s="129"/>
      <c r="T177" s="164"/>
    </row>
    <row r="178" spans="2:20" x14ac:dyDescent="0.25">
      <c r="B178" s="158"/>
      <c r="C178" s="149"/>
      <c r="D178" s="165"/>
      <c r="E178" s="159"/>
      <c r="F178" s="161"/>
      <c r="G178" s="162">
        <f t="shared" si="9"/>
        <v>0</v>
      </c>
      <c r="H178" s="129"/>
      <c r="I178" s="130"/>
      <c r="J178" s="129"/>
      <c r="K178" s="129"/>
      <c r="L178" s="129"/>
      <c r="M178" s="129"/>
      <c r="N178" s="129"/>
      <c r="O178" s="129"/>
      <c r="P178" s="129"/>
      <c r="Q178" s="129"/>
      <c r="R178" s="129"/>
      <c r="S178" s="129"/>
      <c r="T178" s="164"/>
    </row>
    <row r="179" spans="2:20" x14ac:dyDescent="0.25">
      <c r="B179" s="158"/>
      <c r="C179" s="149"/>
      <c r="D179" s="165"/>
      <c r="E179" s="159"/>
      <c r="F179" s="161"/>
      <c r="G179" s="162">
        <f t="shared" si="9"/>
        <v>0</v>
      </c>
      <c r="H179" s="129"/>
      <c r="I179" s="130"/>
      <c r="J179" s="129"/>
      <c r="K179" s="129"/>
      <c r="L179" s="129"/>
      <c r="M179" s="129"/>
      <c r="N179" s="129"/>
      <c r="O179" s="129"/>
      <c r="P179" s="129"/>
      <c r="Q179" s="129"/>
      <c r="R179" s="129"/>
      <c r="S179" s="129"/>
      <c r="T179" s="164"/>
    </row>
    <row r="180" spans="2:20" x14ac:dyDescent="0.25">
      <c r="B180" s="158"/>
      <c r="C180" s="159"/>
      <c r="D180" s="165"/>
      <c r="E180" s="159"/>
      <c r="F180" s="161"/>
      <c r="G180" s="162">
        <f t="shared" si="9"/>
        <v>0</v>
      </c>
      <c r="H180" s="129"/>
      <c r="I180" s="130"/>
      <c r="J180" s="129"/>
      <c r="K180" s="129"/>
      <c r="L180" s="129"/>
      <c r="M180" s="129"/>
      <c r="N180" s="129"/>
      <c r="O180" s="129"/>
      <c r="P180" s="129"/>
      <c r="Q180" s="129"/>
      <c r="R180" s="129"/>
      <c r="S180" s="129"/>
      <c r="T180" s="164"/>
    </row>
    <row r="181" spans="2:20" ht="15.75" thickBot="1" x14ac:dyDescent="0.3">
      <c r="B181" s="135"/>
      <c r="C181" s="166"/>
      <c r="D181" s="167"/>
      <c r="E181" s="166"/>
      <c r="F181" s="168"/>
      <c r="G181" s="136"/>
      <c r="H181" s="136"/>
      <c r="I181" s="137"/>
      <c r="J181" s="136"/>
      <c r="K181" s="136"/>
      <c r="L181" s="136"/>
      <c r="M181" s="136"/>
      <c r="N181" s="136"/>
      <c r="O181" s="136"/>
      <c r="P181" s="136"/>
      <c r="Q181" s="136"/>
      <c r="R181" s="136"/>
      <c r="S181" s="136"/>
      <c r="T181" s="169"/>
    </row>
    <row r="182" spans="2:20" x14ac:dyDescent="0.25">
      <c r="C182" s="153"/>
      <c r="D182" s="153"/>
      <c r="G182" s="141"/>
    </row>
    <row r="183" spans="2:20" x14ac:dyDescent="0.25">
      <c r="C183" s="153"/>
      <c r="D183" s="153"/>
      <c r="G183" s="153"/>
    </row>
    <row r="185" spans="2:20" x14ac:dyDescent="0.25">
      <c r="B185" s="145" t="s">
        <v>44</v>
      </c>
      <c r="G185" s="595">
        <f>SUM(G167:G184)</f>
        <v>130700</v>
      </c>
    </row>
    <row r="186" spans="2:20" ht="15.75" thickBot="1" x14ac:dyDescent="0.3">
      <c r="G186" s="144"/>
    </row>
    <row r="187" spans="2:20" ht="15.75" thickTop="1" x14ac:dyDescent="0.25">
      <c r="G187" s="153"/>
    </row>
    <row r="188" spans="2:20" x14ac:dyDescent="0.25">
      <c r="B188" s="146" t="s">
        <v>181</v>
      </c>
      <c r="C188" s="635" t="s">
        <v>182</v>
      </c>
      <c r="D188" s="635"/>
      <c r="E188" s="635"/>
      <c r="F188" s="635"/>
      <c r="G188" s="635"/>
    </row>
    <row r="189" spans="2:20" x14ac:dyDescent="0.25">
      <c r="C189" s="147"/>
      <c r="D189" s="147"/>
      <c r="E189" s="147"/>
      <c r="F189" s="147"/>
      <c r="G189" s="147"/>
      <c r="H189" s="147"/>
      <c r="I189" s="147"/>
      <c r="J189" s="147"/>
      <c r="K189" s="147"/>
    </row>
    <row r="190" spans="2:20" x14ac:dyDescent="0.25">
      <c r="B190" s="147"/>
      <c r="C190" s="147"/>
      <c r="D190" s="147"/>
      <c r="E190" s="147"/>
      <c r="F190" s="147"/>
      <c r="G190" s="147"/>
      <c r="H190" s="147" t="s">
        <v>184</v>
      </c>
      <c r="I190" s="147"/>
      <c r="J190" s="147"/>
      <c r="K190" s="147"/>
    </row>
    <row r="191" spans="2:20" x14ac:dyDescent="0.25">
      <c r="B191" s="147"/>
      <c r="C191" s="147"/>
      <c r="D191" s="147"/>
      <c r="E191" s="147"/>
      <c r="F191" s="147"/>
      <c r="G191" s="147"/>
      <c r="H191" s="147"/>
      <c r="I191" s="147"/>
      <c r="J191" s="147"/>
      <c r="K191" s="147"/>
    </row>
    <row r="192" spans="2:20" x14ac:dyDescent="0.25">
      <c r="C192" s="148"/>
      <c r="D192" s="148"/>
      <c r="E192" s="147"/>
      <c r="F192" s="147"/>
      <c r="G192" s="147"/>
      <c r="H192" s="147"/>
      <c r="I192" s="728" t="s">
        <v>185</v>
      </c>
      <c r="J192" s="728"/>
      <c r="K192" s="728"/>
      <c r="L192" s="728"/>
      <c r="M192" s="728"/>
    </row>
    <row r="193" spans="9:13" x14ac:dyDescent="0.25">
      <c r="I193" s="729" t="s">
        <v>1070</v>
      </c>
      <c r="J193" s="729"/>
      <c r="K193" s="729"/>
      <c r="L193" s="729"/>
      <c r="M193" s="729"/>
    </row>
  </sheetData>
  <sheetProtection password="C1B6" sheet="1" objects="1" scenarios="1"/>
  <mergeCells count="24">
    <mergeCell ref="I116:M116"/>
    <mergeCell ref="I117:M117"/>
    <mergeCell ref="I154:M154"/>
    <mergeCell ref="I155:M155"/>
    <mergeCell ref="I193:M193"/>
    <mergeCell ref="C188:G188"/>
    <mergeCell ref="B157:T157"/>
    <mergeCell ref="B159:T159"/>
    <mergeCell ref="B164:B165"/>
    <mergeCell ref="C164:D165"/>
    <mergeCell ref="E164:F164"/>
    <mergeCell ref="I164:T164"/>
    <mergeCell ref="E165:F165"/>
    <mergeCell ref="I192:M192"/>
    <mergeCell ref="G38:K38"/>
    <mergeCell ref="G39:K39"/>
    <mergeCell ref="I77:M77"/>
    <mergeCell ref="I78:M78"/>
    <mergeCell ref="C34:E34"/>
    <mergeCell ref="B1:R1"/>
    <mergeCell ref="B3:R3"/>
    <mergeCell ref="B8:B9"/>
    <mergeCell ref="C8:C9"/>
    <mergeCell ref="G8:R8"/>
  </mergeCells>
  <pageMargins left="0.7" right="0.7" top="0.75" bottom="0.75" header="0.3" footer="0.3"/>
  <pageSetup paperSize="5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2"/>
  <sheetViews>
    <sheetView workbookViewId="0">
      <selection activeCell="G72" sqref="G72"/>
    </sheetView>
  </sheetViews>
  <sheetFormatPr defaultRowHeight="12.75" x14ac:dyDescent="0.2"/>
  <cols>
    <col min="1" max="1" width="8.28515625" style="170" customWidth="1"/>
    <col min="2" max="2" width="5" style="170" customWidth="1"/>
    <col min="3" max="3" width="11" style="170" customWidth="1"/>
    <col min="4" max="4" width="13.85546875" style="170" customWidth="1"/>
    <col min="5" max="5" width="12.140625" style="170" customWidth="1"/>
    <col min="6" max="6" width="4.5703125" style="170" customWidth="1"/>
    <col min="7" max="12" width="11.7109375" style="170" customWidth="1"/>
    <col min="13" max="13" width="12.7109375" style="170" customWidth="1"/>
    <col min="14" max="14" width="11.7109375" style="170" customWidth="1"/>
    <col min="15" max="15" width="9.140625" style="170"/>
    <col min="16" max="16" width="10.85546875" style="170" customWidth="1"/>
    <col min="17" max="256" width="9.140625" style="170"/>
    <col min="257" max="257" width="8.28515625" style="170" customWidth="1"/>
    <col min="258" max="258" width="5" style="170" customWidth="1"/>
    <col min="259" max="259" width="11" style="170" customWidth="1"/>
    <col min="260" max="260" width="13.85546875" style="170" customWidth="1"/>
    <col min="261" max="261" width="12.140625" style="170" customWidth="1"/>
    <col min="262" max="262" width="4.5703125" style="170" customWidth="1"/>
    <col min="263" max="268" width="11.7109375" style="170" customWidth="1"/>
    <col min="269" max="269" width="12.7109375" style="170" customWidth="1"/>
    <col min="270" max="270" width="11.7109375" style="170" customWidth="1"/>
    <col min="271" max="271" width="9.140625" style="170"/>
    <col min="272" max="272" width="10.85546875" style="170" customWidth="1"/>
    <col min="273" max="512" width="9.140625" style="170"/>
    <col min="513" max="513" width="8.28515625" style="170" customWidth="1"/>
    <col min="514" max="514" width="5" style="170" customWidth="1"/>
    <col min="515" max="515" width="11" style="170" customWidth="1"/>
    <col min="516" max="516" width="13.85546875" style="170" customWidth="1"/>
    <col min="517" max="517" width="12.140625" style="170" customWidth="1"/>
    <col min="518" max="518" width="4.5703125" style="170" customWidth="1"/>
    <col min="519" max="524" width="11.7109375" style="170" customWidth="1"/>
    <col min="525" max="525" width="12.7109375" style="170" customWidth="1"/>
    <col min="526" max="526" width="11.7109375" style="170" customWidth="1"/>
    <col min="527" max="527" width="9.140625" style="170"/>
    <col min="528" max="528" width="10.85546875" style="170" customWidth="1"/>
    <col min="529" max="768" width="9.140625" style="170"/>
    <col min="769" max="769" width="8.28515625" style="170" customWidth="1"/>
    <col min="770" max="770" width="5" style="170" customWidth="1"/>
    <col min="771" max="771" width="11" style="170" customWidth="1"/>
    <col min="772" max="772" width="13.85546875" style="170" customWidth="1"/>
    <col min="773" max="773" width="12.140625" style="170" customWidth="1"/>
    <col min="774" max="774" width="4.5703125" style="170" customWidth="1"/>
    <col min="775" max="780" width="11.7109375" style="170" customWidth="1"/>
    <col min="781" max="781" width="12.7109375" style="170" customWidth="1"/>
    <col min="782" max="782" width="11.7109375" style="170" customWidth="1"/>
    <col min="783" max="783" width="9.140625" style="170"/>
    <col min="784" max="784" width="10.85546875" style="170" customWidth="1"/>
    <col min="785" max="1024" width="9.140625" style="170"/>
    <col min="1025" max="1025" width="8.28515625" style="170" customWidth="1"/>
    <col min="1026" max="1026" width="5" style="170" customWidth="1"/>
    <col min="1027" max="1027" width="11" style="170" customWidth="1"/>
    <col min="1028" max="1028" width="13.85546875" style="170" customWidth="1"/>
    <col min="1029" max="1029" width="12.140625" style="170" customWidth="1"/>
    <col min="1030" max="1030" width="4.5703125" style="170" customWidth="1"/>
    <col min="1031" max="1036" width="11.7109375" style="170" customWidth="1"/>
    <col min="1037" max="1037" width="12.7109375" style="170" customWidth="1"/>
    <col min="1038" max="1038" width="11.7109375" style="170" customWidth="1"/>
    <col min="1039" max="1039" width="9.140625" style="170"/>
    <col min="1040" max="1040" width="10.85546875" style="170" customWidth="1"/>
    <col min="1041" max="1280" width="9.140625" style="170"/>
    <col min="1281" max="1281" width="8.28515625" style="170" customWidth="1"/>
    <col min="1282" max="1282" width="5" style="170" customWidth="1"/>
    <col min="1283" max="1283" width="11" style="170" customWidth="1"/>
    <col min="1284" max="1284" width="13.85546875" style="170" customWidth="1"/>
    <col min="1285" max="1285" width="12.140625" style="170" customWidth="1"/>
    <col min="1286" max="1286" width="4.5703125" style="170" customWidth="1"/>
    <col min="1287" max="1292" width="11.7109375" style="170" customWidth="1"/>
    <col min="1293" max="1293" width="12.7109375" style="170" customWidth="1"/>
    <col min="1294" max="1294" width="11.7109375" style="170" customWidth="1"/>
    <col min="1295" max="1295" width="9.140625" style="170"/>
    <col min="1296" max="1296" width="10.85546875" style="170" customWidth="1"/>
    <col min="1297" max="1536" width="9.140625" style="170"/>
    <col min="1537" max="1537" width="8.28515625" style="170" customWidth="1"/>
    <col min="1538" max="1538" width="5" style="170" customWidth="1"/>
    <col min="1539" max="1539" width="11" style="170" customWidth="1"/>
    <col min="1540" max="1540" width="13.85546875" style="170" customWidth="1"/>
    <col min="1541" max="1541" width="12.140625" style="170" customWidth="1"/>
    <col min="1542" max="1542" width="4.5703125" style="170" customWidth="1"/>
    <col min="1543" max="1548" width="11.7109375" style="170" customWidth="1"/>
    <col min="1549" max="1549" width="12.7109375" style="170" customWidth="1"/>
    <col min="1550" max="1550" width="11.7109375" style="170" customWidth="1"/>
    <col min="1551" max="1551" width="9.140625" style="170"/>
    <col min="1552" max="1552" width="10.85546875" style="170" customWidth="1"/>
    <col min="1553" max="1792" width="9.140625" style="170"/>
    <col min="1793" max="1793" width="8.28515625" style="170" customWidth="1"/>
    <col min="1794" max="1794" width="5" style="170" customWidth="1"/>
    <col min="1795" max="1795" width="11" style="170" customWidth="1"/>
    <col min="1796" max="1796" width="13.85546875" style="170" customWidth="1"/>
    <col min="1797" max="1797" width="12.140625" style="170" customWidth="1"/>
    <col min="1798" max="1798" width="4.5703125" style="170" customWidth="1"/>
    <col min="1799" max="1804" width="11.7109375" style="170" customWidth="1"/>
    <col min="1805" max="1805" width="12.7109375" style="170" customWidth="1"/>
    <col min="1806" max="1806" width="11.7109375" style="170" customWidth="1"/>
    <col min="1807" max="1807" width="9.140625" style="170"/>
    <col min="1808" max="1808" width="10.85546875" style="170" customWidth="1"/>
    <col min="1809" max="2048" width="9.140625" style="170"/>
    <col min="2049" max="2049" width="8.28515625" style="170" customWidth="1"/>
    <col min="2050" max="2050" width="5" style="170" customWidth="1"/>
    <col min="2051" max="2051" width="11" style="170" customWidth="1"/>
    <col min="2052" max="2052" width="13.85546875" style="170" customWidth="1"/>
    <col min="2053" max="2053" width="12.140625" style="170" customWidth="1"/>
    <col min="2054" max="2054" width="4.5703125" style="170" customWidth="1"/>
    <col min="2055" max="2060" width="11.7109375" style="170" customWidth="1"/>
    <col min="2061" max="2061" width="12.7109375" style="170" customWidth="1"/>
    <col min="2062" max="2062" width="11.7109375" style="170" customWidth="1"/>
    <col min="2063" max="2063" width="9.140625" style="170"/>
    <col min="2064" max="2064" width="10.85546875" style="170" customWidth="1"/>
    <col min="2065" max="2304" width="9.140625" style="170"/>
    <col min="2305" max="2305" width="8.28515625" style="170" customWidth="1"/>
    <col min="2306" max="2306" width="5" style="170" customWidth="1"/>
    <col min="2307" max="2307" width="11" style="170" customWidth="1"/>
    <col min="2308" max="2308" width="13.85546875" style="170" customWidth="1"/>
    <col min="2309" max="2309" width="12.140625" style="170" customWidth="1"/>
    <col min="2310" max="2310" width="4.5703125" style="170" customWidth="1"/>
    <col min="2311" max="2316" width="11.7109375" style="170" customWidth="1"/>
    <col min="2317" max="2317" width="12.7109375" style="170" customWidth="1"/>
    <col min="2318" max="2318" width="11.7109375" style="170" customWidth="1"/>
    <col min="2319" max="2319" width="9.140625" style="170"/>
    <col min="2320" max="2320" width="10.85546875" style="170" customWidth="1"/>
    <col min="2321" max="2560" width="9.140625" style="170"/>
    <col min="2561" max="2561" width="8.28515625" style="170" customWidth="1"/>
    <col min="2562" max="2562" width="5" style="170" customWidth="1"/>
    <col min="2563" max="2563" width="11" style="170" customWidth="1"/>
    <col min="2564" max="2564" width="13.85546875" style="170" customWidth="1"/>
    <col min="2565" max="2565" width="12.140625" style="170" customWidth="1"/>
    <col min="2566" max="2566" width="4.5703125" style="170" customWidth="1"/>
    <col min="2567" max="2572" width="11.7109375" style="170" customWidth="1"/>
    <col min="2573" max="2573" width="12.7109375" style="170" customWidth="1"/>
    <col min="2574" max="2574" width="11.7109375" style="170" customWidth="1"/>
    <col min="2575" max="2575" width="9.140625" style="170"/>
    <col min="2576" max="2576" width="10.85546875" style="170" customWidth="1"/>
    <col min="2577" max="2816" width="9.140625" style="170"/>
    <col min="2817" max="2817" width="8.28515625" style="170" customWidth="1"/>
    <col min="2818" max="2818" width="5" style="170" customWidth="1"/>
    <col min="2819" max="2819" width="11" style="170" customWidth="1"/>
    <col min="2820" max="2820" width="13.85546875" style="170" customWidth="1"/>
    <col min="2821" max="2821" width="12.140625" style="170" customWidth="1"/>
    <col min="2822" max="2822" width="4.5703125" style="170" customWidth="1"/>
    <col min="2823" max="2828" width="11.7109375" style="170" customWidth="1"/>
    <col min="2829" max="2829" width="12.7109375" style="170" customWidth="1"/>
    <col min="2830" max="2830" width="11.7109375" style="170" customWidth="1"/>
    <col min="2831" max="2831" width="9.140625" style="170"/>
    <col min="2832" max="2832" width="10.85546875" style="170" customWidth="1"/>
    <col min="2833" max="3072" width="9.140625" style="170"/>
    <col min="3073" max="3073" width="8.28515625" style="170" customWidth="1"/>
    <col min="3074" max="3074" width="5" style="170" customWidth="1"/>
    <col min="3075" max="3075" width="11" style="170" customWidth="1"/>
    <col min="3076" max="3076" width="13.85546875" style="170" customWidth="1"/>
    <col min="3077" max="3077" width="12.140625" style="170" customWidth="1"/>
    <col min="3078" max="3078" width="4.5703125" style="170" customWidth="1"/>
    <col min="3079" max="3084" width="11.7109375" style="170" customWidth="1"/>
    <col min="3085" max="3085" width="12.7109375" style="170" customWidth="1"/>
    <col min="3086" max="3086" width="11.7109375" style="170" customWidth="1"/>
    <col min="3087" max="3087" width="9.140625" style="170"/>
    <col min="3088" max="3088" width="10.85546875" style="170" customWidth="1"/>
    <col min="3089" max="3328" width="9.140625" style="170"/>
    <col min="3329" max="3329" width="8.28515625" style="170" customWidth="1"/>
    <col min="3330" max="3330" width="5" style="170" customWidth="1"/>
    <col min="3331" max="3331" width="11" style="170" customWidth="1"/>
    <col min="3332" max="3332" width="13.85546875" style="170" customWidth="1"/>
    <col min="3333" max="3333" width="12.140625" style="170" customWidth="1"/>
    <col min="3334" max="3334" width="4.5703125" style="170" customWidth="1"/>
    <col min="3335" max="3340" width="11.7109375" style="170" customWidth="1"/>
    <col min="3341" max="3341" width="12.7109375" style="170" customWidth="1"/>
    <col min="3342" max="3342" width="11.7109375" style="170" customWidth="1"/>
    <col min="3343" max="3343" width="9.140625" style="170"/>
    <col min="3344" max="3344" width="10.85546875" style="170" customWidth="1"/>
    <col min="3345" max="3584" width="9.140625" style="170"/>
    <col min="3585" max="3585" width="8.28515625" style="170" customWidth="1"/>
    <col min="3586" max="3586" width="5" style="170" customWidth="1"/>
    <col min="3587" max="3587" width="11" style="170" customWidth="1"/>
    <col min="3588" max="3588" width="13.85546875" style="170" customWidth="1"/>
    <col min="3589" max="3589" width="12.140625" style="170" customWidth="1"/>
    <col min="3590" max="3590" width="4.5703125" style="170" customWidth="1"/>
    <col min="3591" max="3596" width="11.7109375" style="170" customWidth="1"/>
    <col min="3597" max="3597" width="12.7109375" style="170" customWidth="1"/>
    <col min="3598" max="3598" width="11.7109375" style="170" customWidth="1"/>
    <col min="3599" max="3599" width="9.140625" style="170"/>
    <col min="3600" max="3600" width="10.85546875" style="170" customWidth="1"/>
    <col min="3601" max="3840" width="9.140625" style="170"/>
    <col min="3841" max="3841" width="8.28515625" style="170" customWidth="1"/>
    <col min="3842" max="3842" width="5" style="170" customWidth="1"/>
    <col min="3843" max="3843" width="11" style="170" customWidth="1"/>
    <col min="3844" max="3844" width="13.85546875" style="170" customWidth="1"/>
    <col min="3845" max="3845" width="12.140625" style="170" customWidth="1"/>
    <col min="3846" max="3846" width="4.5703125" style="170" customWidth="1"/>
    <col min="3847" max="3852" width="11.7109375" style="170" customWidth="1"/>
    <col min="3853" max="3853" width="12.7109375" style="170" customWidth="1"/>
    <col min="3854" max="3854" width="11.7109375" style="170" customWidth="1"/>
    <col min="3855" max="3855" width="9.140625" style="170"/>
    <col min="3856" max="3856" width="10.85546875" style="170" customWidth="1"/>
    <col min="3857" max="4096" width="9.140625" style="170"/>
    <col min="4097" max="4097" width="8.28515625" style="170" customWidth="1"/>
    <col min="4098" max="4098" width="5" style="170" customWidth="1"/>
    <col min="4099" max="4099" width="11" style="170" customWidth="1"/>
    <col min="4100" max="4100" width="13.85546875" style="170" customWidth="1"/>
    <col min="4101" max="4101" width="12.140625" style="170" customWidth="1"/>
    <col min="4102" max="4102" width="4.5703125" style="170" customWidth="1"/>
    <col min="4103" max="4108" width="11.7109375" style="170" customWidth="1"/>
    <col min="4109" max="4109" width="12.7109375" style="170" customWidth="1"/>
    <col min="4110" max="4110" width="11.7109375" style="170" customWidth="1"/>
    <col min="4111" max="4111" width="9.140625" style="170"/>
    <col min="4112" max="4112" width="10.85546875" style="170" customWidth="1"/>
    <col min="4113" max="4352" width="9.140625" style="170"/>
    <col min="4353" max="4353" width="8.28515625" style="170" customWidth="1"/>
    <col min="4354" max="4354" width="5" style="170" customWidth="1"/>
    <col min="4355" max="4355" width="11" style="170" customWidth="1"/>
    <col min="4356" max="4356" width="13.85546875" style="170" customWidth="1"/>
    <col min="4357" max="4357" width="12.140625" style="170" customWidth="1"/>
    <col min="4358" max="4358" width="4.5703125" style="170" customWidth="1"/>
    <col min="4359" max="4364" width="11.7109375" style="170" customWidth="1"/>
    <col min="4365" max="4365" width="12.7109375" style="170" customWidth="1"/>
    <col min="4366" max="4366" width="11.7109375" style="170" customWidth="1"/>
    <col min="4367" max="4367" width="9.140625" style="170"/>
    <col min="4368" max="4368" width="10.85546875" style="170" customWidth="1"/>
    <col min="4369" max="4608" width="9.140625" style="170"/>
    <col min="4609" max="4609" width="8.28515625" style="170" customWidth="1"/>
    <col min="4610" max="4610" width="5" style="170" customWidth="1"/>
    <col min="4611" max="4611" width="11" style="170" customWidth="1"/>
    <col min="4612" max="4612" width="13.85546875" style="170" customWidth="1"/>
    <col min="4613" max="4613" width="12.140625" style="170" customWidth="1"/>
    <col min="4614" max="4614" width="4.5703125" style="170" customWidth="1"/>
    <col min="4615" max="4620" width="11.7109375" style="170" customWidth="1"/>
    <col min="4621" max="4621" width="12.7109375" style="170" customWidth="1"/>
    <col min="4622" max="4622" width="11.7109375" style="170" customWidth="1"/>
    <col min="4623" max="4623" width="9.140625" style="170"/>
    <col min="4624" max="4624" width="10.85546875" style="170" customWidth="1"/>
    <col min="4625" max="4864" width="9.140625" style="170"/>
    <col min="4865" max="4865" width="8.28515625" style="170" customWidth="1"/>
    <col min="4866" max="4866" width="5" style="170" customWidth="1"/>
    <col min="4867" max="4867" width="11" style="170" customWidth="1"/>
    <col min="4868" max="4868" width="13.85546875" style="170" customWidth="1"/>
    <col min="4869" max="4869" width="12.140625" style="170" customWidth="1"/>
    <col min="4870" max="4870" width="4.5703125" style="170" customWidth="1"/>
    <col min="4871" max="4876" width="11.7109375" style="170" customWidth="1"/>
    <col min="4877" max="4877" width="12.7109375" style="170" customWidth="1"/>
    <col min="4878" max="4878" width="11.7109375" style="170" customWidth="1"/>
    <col min="4879" max="4879" width="9.140625" style="170"/>
    <col min="4880" max="4880" width="10.85546875" style="170" customWidth="1"/>
    <col min="4881" max="5120" width="9.140625" style="170"/>
    <col min="5121" max="5121" width="8.28515625" style="170" customWidth="1"/>
    <col min="5122" max="5122" width="5" style="170" customWidth="1"/>
    <col min="5123" max="5123" width="11" style="170" customWidth="1"/>
    <col min="5124" max="5124" width="13.85546875" style="170" customWidth="1"/>
    <col min="5125" max="5125" width="12.140625" style="170" customWidth="1"/>
    <col min="5126" max="5126" width="4.5703125" style="170" customWidth="1"/>
    <col min="5127" max="5132" width="11.7109375" style="170" customWidth="1"/>
    <col min="5133" max="5133" width="12.7109375" style="170" customWidth="1"/>
    <col min="5134" max="5134" width="11.7109375" style="170" customWidth="1"/>
    <col min="5135" max="5135" width="9.140625" style="170"/>
    <col min="5136" max="5136" width="10.85546875" style="170" customWidth="1"/>
    <col min="5137" max="5376" width="9.140625" style="170"/>
    <col min="5377" max="5377" width="8.28515625" style="170" customWidth="1"/>
    <col min="5378" max="5378" width="5" style="170" customWidth="1"/>
    <col min="5379" max="5379" width="11" style="170" customWidth="1"/>
    <col min="5380" max="5380" width="13.85546875" style="170" customWidth="1"/>
    <col min="5381" max="5381" width="12.140625" style="170" customWidth="1"/>
    <col min="5382" max="5382" width="4.5703125" style="170" customWidth="1"/>
    <col min="5383" max="5388" width="11.7109375" style="170" customWidth="1"/>
    <col min="5389" max="5389" width="12.7109375" style="170" customWidth="1"/>
    <col min="5390" max="5390" width="11.7109375" style="170" customWidth="1"/>
    <col min="5391" max="5391" width="9.140625" style="170"/>
    <col min="5392" max="5392" width="10.85546875" style="170" customWidth="1"/>
    <col min="5393" max="5632" width="9.140625" style="170"/>
    <col min="5633" max="5633" width="8.28515625" style="170" customWidth="1"/>
    <col min="5634" max="5634" width="5" style="170" customWidth="1"/>
    <col min="5635" max="5635" width="11" style="170" customWidth="1"/>
    <col min="5636" max="5636" width="13.85546875" style="170" customWidth="1"/>
    <col min="5637" max="5637" width="12.140625" style="170" customWidth="1"/>
    <col min="5638" max="5638" width="4.5703125" style="170" customWidth="1"/>
    <col min="5639" max="5644" width="11.7109375" style="170" customWidth="1"/>
    <col min="5645" max="5645" width="12.7109375" style="170" customWidth="1"/>
    <col min="5646" max="5646" width="11.7109375" style="170" customWidth="1"/>
    <col min="5647" max="5647" width="9.140625" style="170"/>
    <col min="5648" max="5648" width="10.85546875" style="170" customWidth="1"/>
    <col min="5649" max="5888" width="9.140625" style="170"/>
    <col min="5889" max="5889" width="8.28515625" style="170" customWidth="1"/>
    <col min="5890" max="5890" width="5" style="170" customWidth="1"/>
    <col min="5891" max="5891" width="11" style="170" customWidth="1"/>
    <col min="5892" max="5892" width="13.85546875" style="170" customWidth="1"/>
    <col min="5893" max="5893" width="12.140625" style="170" customWidth="1"/>
    <col min="5894" max="5894" width="4.5703125" style="170" customWidth="1"/>
    <col min="5895" max="5900" width="11.7109375" style="170" customWidth="1"/>
    <col min="5901" max="5901" width="12.7109375" style="170" customWidth="1"/>
    <col min="5902" max="5902" width="11.7109375" style="170" customWidth="1"/>
    <col min="5903" max="5903" width="9.140625" style="170"/>
    <col min="5904" max="5904" width="10.85546875" style="170" customWidth="1"/>
    <col min="5905" max="6144" width="9.140625" style="170"/>
    <col min="6145" max="6145" width="8.28515625" style="170" customWidth="1"/>
    <col min="6146" max="6146" width="5" style="170" customWidth="1"/>
    <col min="6147" max="6147" width="11" style="170" customWidth="1"/>
    <col min="6148" max="6148" width="13.85546875" style="170" customWidth="1"/>
    <col min="6149" max="6149" width="12.140625" style="170" customWidth="1"/>
    <col min="6150" max="6150" width="4.5703125" style="170" customWidth="1"/>
    <col min="6151" max="6156" width="11.7109375" style="170" customWidth="1"/>
    <col min="6157" max="6157" width="12.7109375" style="170" customWidth="1"/>
    <col min="6158" max="6158" width="11.7109375" style="170" customWidth="1"/>
    <col min="6159" max="6159" width="9.140625" style="170"/>
    <col min="6160" max="6160" width="10.85546875" style="170" customWidth="1"/>
    <col min="6161" max="6400" width="9.140625" style="170"/>
    <col min="6401" max="6401" width="8.28515625" style="170" customWidth="1"/>
    <col min="6402" max="6402" width="5" style="170" customWidth="1"/>
    <col min="6403" max="6403" width="11" style="170" customWidth="1"/>
    <col min="6404" max="6404" width="13.85546875" style="170" customWidth="1"/>
    <col min="6405" max="6405" width="12.140625" style="170" customWidth="1"/>
    <col min="6406" max="6406" width="4.5703125" style="170" customWidth="1"/>
    <col min="6407" max="6412" width="11.7109375" style="170" customWidth="1"/>
    <col min="6413" max="6413" width="12.7109375" style="170" customWidth="1"/>
    <col min="6414" max="6414" width="11.7109375" style="170" customWidth="1"/>
    <col min="6415" max="6415" width="9.140625" style="170"/>
    <col min="6416" max="6416" width="10.85546875" style="170" customWidth="1"/>
    <col min="6417" max="6656" width="9.140625" style="170"/>
    <col min="6657" max="6657" width="8.28515625" style="170" customWidth="1"/>
    <col min="6658" max="6658" width="5" style="170" customWidth="1"/>
    <col min="6659" max="6659" width="11" style="170" customWidth="1"/>
    <col min="6660" max="6660" width="13.85546875" style="170" customWidth="1"/>
    <col min="6661" max="6661" width="12.140625" style="170" customWidth="1"/>
    <col min="6662" max="6662" width="4.5703125" style="170" customWidth="1"/>
    <col min="6663" max="6668" width="11.7109375" style="170" customWidth="1"/>
    <col min="6669" max="6669" width="12.7109375" style="170" customWidth="1"/>
    <col min="6670" max="6670" width="11.7109375" style="170" customWidth="1"/>
    <col min="6671" max="6671" width="9.140625" style="170"/>
    <col min="6672" max="6672" width="10.85546875" style="170" customWidth="1"/>
    <col min="6673" max="6912" width="9.140625" style="170"/>
    <col min="6913" max="6913" width="8.28515625" style="170" customWidth="1"/>
    <col min="6914" max="6914" width="5" style="170" customWidth="1"/>
    <col min="6915" max="6915" width="11" style="170" customWidth="1"/>
    <col min="6916" max="6916" width="13.85546875" style="170" customWidth="1"/>
    <col min="6917" max="6917" width="12.140625" style="170" customWidth="1"/>
    <col min="6918" max="6918" width="4.5703125" style="170" customWidth="1"/>
    <col min="6919" max="6924" width="11.7109375" style="170" customWidth="1"/>
    <col min="6925" max="6925" width="12.7109375" style="170" customWidth="1"/>
    <col min="6926" max="6926" width="11.7109375" style="170" customWidth="1"/>
    <col min="6927" max="6927" width="9.140625" style="170"/>
    <col min="6928" max="6928" width="10.85546875" style="170" customWidth="1"/>
    <col min="6929" max="7168" width="9.140625" style="170"/>
    <col min="7169" max="7169" width="8.28515625" style="170" customWidth="1"/>
    <col min="7170" max="7170" width="5" style="170" customWidth="1"/>
    <col min="7171" max="7171" width="11" style="170" customWidth="1"/>
    <col min="7172" max="7172" width="13.85546875" style="170" customWidth="1"/>
    <col min="7173" max="7173" width="12.140625" style="170" customWidth="1"/>
    <col min="7174" max="7174" width="4.5703125" style="170" customWidth="1"/>
    <col min="7175" max="7180" width="11.7109375" style="170" customWidth="1"/>
    <col min="7181" max="7181" width="12.7109375" style="170" customWidth="1"/>
    <col min="7182" max="7182" width="11.7109375" style="170" customWidth="1"/>
    <col min="7183" max="7183" width="9.140625" style="170"/>
    <col min="7184" max="7184" width="10.85546875" style="170" customWidth="1"/>
    <col min="7185" max="7424" width="9.140625" style="170"/>
    <col min="7425" max="7425" width="8.28515625" style="170" customWidth="1"/>
    <col min="7426" max="7426" width="5" style="170" customWidth="1"/>
    <col min="7427" max="7427" width="11" style="170" customWidth="1"/>
    <col min="7428" max="7428" width="13.85546875" style="170" customWidth="1"/>
    <col min="7429" max="7429" width="12.140625" style="170" customWidth="1"/>
    <col min="7430" max="7430" width="4.5703125" style="170" customWidth="1"/>
    <col min="7431" max="7436" width="11.7109375" style="170" customWidth="1"/>
    <col min="7437" max="7437" width="12.7109375" style="170" customWidth="1"/>
    <col min="7438" max="7438" width="11.7109375" style="170" customWidth="1"/>
    <col min="7439" max="7439" width="9.140625" style="170"/>
    <col min="7440" max="7440" width="10.85546875" style="170" customWidth="1"/>
    <col min="7441" max="7680" width="9.140625" style="170"/>
    <col min="7681" max="7681" width="8.28515625" style="170" customWidth="1"/>
    <col min="7682" max="7682" width="5" style="170" customWidth="1"/>
    <col min="7683" max="7683" width="11" style="170" customWidth="1"/>
    <col min="7684" max="7684" width="13.85546875" style="170" customWidth="1"/>
    <col min="7685" max="7685" width="12.140625" style="170" customWidth="1"/>
    <col min="7686" max="7686" width="4.5703125" style="170" customWidth="1"/>
    <col min="7687" max="7692" width="11.7109375" style="170" customWidth="1"/>
    <col min="7693" max="7693" width="12.7109375" style="170" customWidth="1"/>
    <col min="7694" max="7694" width="11.7109375" style="170" customWidth="1"/>
    <col min="7695" max="7695" width="9.140625" style="170"/>
    <col min="7696" max="7696" width="10.85546875" style="170" customWidth="1"/>
    <col min="7697" max="7936" width="9.140625" style="170"/>
    <col min="7937" max="7937" width="8.28515625" style="170" customWidth="1"/>
    <col min="7938" max="7938" width="5" style="170" customWidth="1"/>
    <col min="7939" max="7939" width="11" style="170" customWidth="1"/>
    <col min="7940" max="7940" width="13.85546875" style="170" customWidth="1"/>
    <col min="7941" max="7941" width="12.140625" style="170" customWidth="1"/>
    <col min="7942" max="7942" width="4.5703125" style="170" customWidth="1"/>
    <col min="7943" max="7948" width="11.7109375" style="170" customWidth="1"/>
    <col min="7949" max="7949" width="12.7109375" style="170" customWidth="1"/>
    <col min="7950" max="7950" width="11.7109375" style="170" customWidth="1"/>
    <col min="7951" max="7951" width="9.140625" style="170"/>
    <col min="7952" max="7952" width="10.85546875" style="170" customWidth="1"/>
    <col min="7953" max="8192" width="9.140625" style="170"/>
    <col min="8193" max="8193" width="8.28515625" style="170" customWidth="1"/>
    <col min="8194" max="8194" width="5" style="170" customWidth="1"/>
    <col min="8195" max="8195" width="11" style="170" customWidth="1"/>
    <col min="8196" max="8196" width="13.85546875" style="170" customWidth="1"/>
    <col min="8197" max="8197" width="12.140625" style="170" customWidth="1"/>
    <col min="8198" max="8198" width="4.5703125" style="170" customWidth="1"/>
    <col min="8199" max="8204" width="11.7109375" style="170" customWidth="1"/>
    <col min="8205" max="8205" width="12.7109375" style="170" customWidth="1"/>
    <col min="8206" max="8206" width="11.7109375" style="170" customWidth="1"/>
    <col min="8207" max="8207" width="9.140625" style="170"/>
    <col min="8208" max="8208" width="10.85546875" style="170" customWidth="1"/>
    <col min="8209" max="8448" width="9.140625" style="170"/>
    <col min="8449" max="8449" width="8.28515625" style="170" customWidth="1"/>
    <col min="8450" max="8450" width="5" style="170" customWidth="1"/>
    <col min="8451" max="8451" width="11" style="170" customWidth="1"/>
    <col min="8452" max="8452" width="13.85546875" style="170" customWidth="1"/>
    <col min="8453" max="8453" width="12.140625" style="170" customWidth="1"/>
    <col min="8454" max="8454" width="4.5703125" style="170" customWidth="1"/>
    <col min="8455" max="8460" width="11.7109375" style="170" customWidth="1"/>
    <col min="8461" max="8461" width="12.7109375" style="170" customWidth="1"/>
    <col min="8462" max="8462" width="11.7109375" style="170" customWidth="1"/>
    <col min="8463" max="8463" width="9.140625" style="170"/>
    <col min="8464" max="8464" width="10.85546875" style="170" customWidth="1"/>
    <col min="8465" max="8704" width="9.140625" style="170"/>
    <col min="8705" max="8705" width="8.28515625" style="170" customWidth="1"/>
    <col min="8706" max="8706" width="5" style="170" customWidth="1"/>
    <col min="8707" max="8707" width="11" style="170" customWidth="1"/>
    <col min="8708" max="8708" width="13.85546875" style="170" customWidth="1"/>
    <col min="8709" max="8709" width="12.140625" style="170" customWidth="1"/>
    <col min="8710" max="8710" width="4.5703125" style="170" customWidth="1"/>
    <col min="8711" max="8716" width="11.7109375" style="170" customWidth="1"/>
    <col min="8717" max="8717" width="12.7109375" style="170" customWidth="1"/>
    <col min="8718" max="8718" width="11.7109375" style="170" customWidth="1"/>
    <col min="8719" max="8719" width="9.140625" style="170"/>
    <col min="8720" max="8720" width="10.85546875" style="170" customWidth="1"/>
    <col min="8721" max="8960" width="9.140625" style="170"/>
    <col min="8961" max="8961" width="8.28515625" style="170" customWidth="1"/>
    <col min="8962" max="8962" width="5" style="170" customWidth="1"/>
    <col min="8963" max="8963" width="11" style="170" customWidth="1"/>
    <col min="8964" max="8964" width="13.85546875" style="170" customWidth="1"/>
    <col min="8965" max="8965" width="12.140625" style="170" customWidth="1"/>
    <col min="8966" max="8966" width="4.5703125" style="170" customWidth="1"/>
    <col min="8967" max="8972" width="11.7109375" style="170" customWidth="1"/>
    <col min="8973" max="8973" width="12.7109375" style="170" customWidth="1"/>
    <col min="8974" max="8974" width="11.7109375" style="170" customWidth="1"/>
    <col min="8975" max="8975" width="9.140625" style="170"/>
    <col min="8976" max="8976" width="10.85546875" style="170" customWidth="1"/>
    <col min="8977" max="9216" width="9.140625" style="170"/>
    <col min="9217" max="9217" width="8.28515625" style="170" customWidth="1"/>
    <col min="9218" max="9218" width="5" style="170" customWidth="1"/>
    <col min="9219" max="9219" width="11" style="170" customWidth="1"/>
    <col min="9220" max="9220" width="13.85546875" style="170" customWidth="1"/>
    <col min="9221" max="9221" width="12.140625" style="170" customWidth="1"/>
    <col min="9222" max="9222" width="4.5703125" style="170" customWidth="1"/>
    <col min="9223" max="9228" width="11.7109375" style="170" customWidth="1"/>
    <col min="9229" max="9229" width="12.7109375" style="170" customWidth="1"/>
    <col min="9230" max="9230" width="11.7109375" style="170" customWidth="1"/>
    <col min="9231" max="9231" width="9.140625" style="170"/>
    <col min="9232" max="9232" width="10.85546875" style="170" customWidth="1"/>
    <col min="9233" max="9472" width="9.140625" style="170"/>
    <col min="9473" max="9473" width="8.28515625" style="170" customWidth="1"/>
    <col min="9474" max="9474" width="5" style="170" customWidth="1"/>
    <col min="9475" max="9475" width="11" style="170" customWidth="1"/>
    <col min="9476" max="9476" width="13.85546875" style="170" customWidth="1"/>
    <col min="9477" max="9477" width="12.140625" style="170" customWidth="1"/>
    <col min="9478" max="9478" width="4.5703125" style="170" customWidth="1"/>
    <col min="9479" max="9484" width="11.7109375" style="170" customWidth="1"/>
    <col min="9485" max="9485" width="12.7109375" style="170" customWidth="1"/>
    <col min="9486" max="9486" width="11.7109375" style="170" customWidth="1"/>
    <col min="9487" max="9487" width="9.140625" style="170"/>
    <col min="9488" max="9488" width="10.85546875" style="170" customWidth="1"/>
    <col min="9489" max="9728" width="9.140625" style="170"/>
    <col min="9729" max="9729" width="8.28515625" style="170" customWidth="1"/>
    <col min="9730" max="9730" width="5" style="170" customWidth="1"/>
    <col min="9731" max="9731" width="11" style="170" customWidth="1"/>
    <col min="9732" max="9732" width="13.85546875" style="170" customWidth="1"/>
    <col min="9733" max="9733" width="12.140625" style="170" customWidth="1"/>
    <col min="9734" max="9734" width="4.5703125" style="170" customWidth="1"/>
    <col min="9735" max="9740" width="11.7109375" style="170" customWidth="1"/>
    <col min="9741" max="9741" width="12.7109375" style="170" customWidth="1"/>
    <col min="9742" max="9742" width="11.7109375" style="170" customWidth="1"/>
    <col min="9743" max="9743" width="9.140625" style="170"/>
    <col min="9744" max="9744" width="10.85546875" style="170" customWidth="1"/>
    <col min="9745" max="9984" width="9.140625" style="170"/>
    <col min="9985" max="9985" width="8.28515625" style="170" customWidth="1"/>
    <col min="9986" max="9986" width="5" style="170" customWidth="1"/>
    <col min="9987" max="9987" width="11" style="170" customWidth="1"/>
    <col min="9988" max="9988" width="13.85546875" style="170" customWidth="1"/>
    <col min="9989" max="9989" width="12.140625" style="170" customWidth="1"/>
    <col min="9990" max="9990" width="4.5703125" style="170" customWidth="1"/>
    <col min="9991" max="9996" width="11.7109375" style="170" customWidth="1"/>
    <col min="9997" max="9997" width="12.7109375" style="170" customWidth="1"/>
    <col min="9998" max="9998" width="11.7109375" style="170" customWidth="1"/>
    <col min="9999" max="9999" width="9.140625" style="170"/>
    <col min="10000" max="10000" width="10.85546875" style="170" customWidth="1"/>
    <col min="10001" max="10240" width="9.140625" style="170"/>
    <col min="10241" max="10241" width="8.28515625" style="170" customWidth="1"/>
    <col min="10242" max="10242" width="5" style="170" customWidth="1"/>
    <col min="10243" max="10243" width="11" style="170" customWidth="1"/>
    <col min="10244" max="10244" width="13.85546875" style="170" customWidth="1"/>
    <col min="10245" max="10245" width="12.140625" style="170" customWidth="1"/>
    <col min="10246" max="10246" width="4.5703125" style="170" customWidth="1"/>
    <col min="10247" max="10252" width="11.7109375" style="170" customWidth="1"/>
    <col min="10253" max="10253" width="12.7109375" style="170" customWidth="1"/>
    <col min="10254" max="10254" width="11.7109375" style="170" customWidth="1"/>
    <col min="10255" max="10255" width="9.140625" style="170"/>
    <col min="10256" max="10256" width="10.85546875" style="170" customWidth="1"/>
    <col min="10257" max="10496" width="9.140625" style="170"/>
    <col min="10497" max="10497" width="8.28515625" style="170" customWidth="1"/>
    <col min="10498" max="10498" width="5" style="170" customWidth="1"/>
    <col min="10499" max="10499" width="11" style="170" customWidth="1"/>
    <col min="10500" max="10500" width="13.85546875" style="170" customWidth="1"/>
    <col min="10501" max="10501" width="12.140625" style="170" customWidth="1"/>
    <col min="10502" max="10502" width="4.5703125" style="170" customWidth="1"/>
    <col min="10503" max="10508" width="11.7109375" style="170" customWidth="1"/>
    <col min="10509" max="10509" width="12.7109375" style="170" customWidth="1"/>
    <col min="10510" max="10510" width="11.7109375" style="170" customWidth="1"/>
    <col min="10511" max="10511" width="9.140625" style="170"/>
    <col min="10512" max="10512" width="10.85546875" style="170" customWidth="1"/>
    <col min="10513" max="10752" width="9.140625" style="170"/>
    <col min="10753" max="10753" width="8.28515625" style="170" customWidth="1"/>
    <col min="10754" max="10754" width="5" style="170" customWidth="1"/>
    <col min="10755" max="10755" width="11" style="170" customWidth="1"/>
    <col min="10756" max="10756" width="13.85546875" style="170" customWidth="1"/>
    <col min="10757" max="10757" width="12.140625" style="170" customWidth="1"/>
    <col min="10758" max="10758" width="4.5703125" style="170" customWidth="1"/>
    <col min="10759" max="10764" width="11.7109375" style="170" customWidth="1"/>
    <col min="10765" max="10765" width="12.7109375" style="170" customWidth="1"/>
    <col min="10766" max="10766" width="11.7109375" style="170" customWidth="1"/>
    <col min="10767" max="10767" width="9.140625" style="170"/>
    <col min="10768" max="10768" width="10.85546875" style="170" customWidth="1"/>
    <col min="10769" max="11008" width="9.140625" style="170"/>
    <col min="11009" max="11009" width="8.28515625" style="170" customWidth="1"/>
    <col min="11010" max="11010" width="5" style="170" customWidth="1"/>
    <col min="11011" max="11011" width="11" style="170" customWidth="1"/>
    <col min="11012" max="11012" width="13.85546875" style="170" customWidth="1"/>
    <col min="11013" max="11013" width="12.140625" style="170" customWidth="1"/>
    <col min="11014" max="11014" width="4.5703125" style="170" customWidth="1"/>
    <col min="11015" max="11020" width="11.7109375" style="170" customWidth="1"/>
    <col min="11021" max="11021" width="12.7109375" style="170" customWidth="1"/>
    <col min="11022" max="11022" width="11.7109375" style="170" customWidth="1"/>
    <col min="11023" max="11023" width="9.140625" style="170"/>
    <col min="11024" max="11024" width="10.85546875" style="170" customWidth="1"/>
    <col min="11025" max="11264" width="9.140625" style="170"/>
    <col min="11265" max="11265" width="8.28515625" style="170" customWidth="1"/>
    <col min="11266" max="11266" width="5" style="170" customWidth="1"/>
    <col min="11267" max="11267" width="11" style="170" customWidth="1"/>
    <col min="11268" max="11268" width="13.85546875" style="170" customWidth="1"/>
    <col min="11269" max="11269" width="12.140625" style="170" customWidth="1"/>
    <col min="11270" max="11270" width="4.5703125" style="170" customWidth="1"/>
    <col min="11271" max="11276" width="11.7109375" style="170" customWidth="1"/>
    <col min="11277" max="11277" width="12.7109375" style="170" customWidth="1"/>
    <col min="11278" max="11278" width="11.7109375" style="170" customWidth="1"/>
    <col min="11279" max="11279" width="9.140625" style="170"/>
    <col min="11280" max="11280" width="10.85546875" style="170" customWidth="1"/>
    <col min="11281" max="11520" width="9.140625" style="170"/>
    <col min="11521" max="11521" width="8.28515625" style="170" customWidth="1"/>
    <col min="11522" max="11522" width="5" style="170" customWidth="1"/>
    <col min="11523" max="11523" width="11" style="170" customWidth="1"/>
    <col min="11524" max="11524" width="13.85546875" style="170" customWidth="1"/>
    <col min="11525" max="11525" width="12.140625" style="170" customWidth="1"/>
    <col min="11526" max="11526" width="4.5703125" style="170" customWidth="1"/>
    <col min="11527" max="11532" width="11.7109375" style="170" customWidth="1"/>
    <col min="11533" max="11533" width="12.7109375" style="170" customWidth="1"/>
    <col min="11534" max="11534" width="11.7109375" style="170" customWidth="1"/>
    <col min="11535" max="11535" width="9.140625" style="170"/>
    <col min="11536" max="11536" width="10.85546875" style="170" customWidth="1"/>
    <col min="11537" max="11776" width="9.140625" style="170"/>
    <col min="11777" max="11777" width="8.28515625" style="170" customWidth="1"/>
    <col min="11778" max="11778" width="5" style="170" customWidth="1"/>
    <col min="11779" max="11779" width="11" style="170" customWidth="1"/>
    <col min="11780" max="11780" width="13.85546875" style="170" customWidth="1"/>
    <col min="11781" max="11781" width="12.140625" style="170" customWidth="1"/>
    <col min="11782" max="11782" width="4.5703125" style="170" customWidth="1"/>
    <col min="11783" max="11788" width="11.7109375" style="170" customWidth="1"/>
    <col min="11789" max="11789" width="12.7109375" style="170" customWidth="1"/>
    <col min="11790" max="11790" width="11.7109375" style="170" customWidth="1"/>
    <col min="11791" max="11791" width="9.140625" style="170"/>
    <col min="11792" max="11792" width="10.85546875" style="170" customWidth="1"/>
    <col min="11793" max="12032" width="9.140625" style="170"/>
    <col min="12033" max="12033" width="8.28515625" style="170" customWidth="1"/>
    <col min="12034" max="12034" width="5" style="170" customWidth="1"/>
    <col min="12035" max="12035" width="11" style="170" customWidth="1"/>
    <col min="12036" max="12036" width="13.85546875" style="170" customWidth="1"/>
    <col min="12037" max="12037" width="12.140625" style="170" customWidth="1"/>
    <col min="12038" max="12038" width="4.5703125" style="170" customWidth="1"/>
    <col min="12039" max="12044" width="11.7109375" style="170" customWidth="1"/>
    <col min="12045" max="12045" width="12.7109375" style="170" customWidth="1"/>
    <col min="12046" max="12046" width="11.7109375" style="170" customWidth="1"/>
    <col min="12047" max="12047" width="9.140625" style="170"/>
    <col min="12048" max="12048" width="10.85546875" style="170" customWidth="1"/>
    <col min="12049" max="12288" width="9.140625" style="170"/>
    <col min="12289" max="12289" width="8.28515625" style="170" customWidth="1"/>
    <col min="12290" max="12290" width="5" style="170" customWidth="1"/>
    <col min="12291" max="12291" width="11" style="170" customWidth="1"/>
    <col min="12292" max="12292" width="13.85546875" style="170" customWidth="1"/>
    <col min="12293" max="12293" width="12.140625" style="170" customWidth="1"/>
    <col min="12294" max="12294" width="4.5703125" style="170" customWidth="1"/>
    <col min="12295" max="12300" width="11.7109375" style="170" customWidth="1"/>
    <col min="12301" max="12301" width="12.7109375" style="170" customWidth="1"/>
    <col min="12302" max="12302" width="11.7109375" style="170" customWidth="1"/>
    <col min="12303" max="12303" width="9.140625" style="170"/>
    <col min="12304" max="12304" width="10.85546875" style="170" customWidth="1"/>
    <col min="12305" max="12544" width="9.140625" style="170"/>
    <col min="12545" max="12545" width="8.28515625" style="170" customWidth="1"/>
    <col min="12546" max="12546" width="5" style="170" customWidth="1"/>
    <col min="12547" max="12547" width="11" style="170" customWidth="1"/>
    <col min="12548" max="12548" width="13.85546875" style="170" customWidth="1"/>
    <col min="12549" max="12549" width="12.140625" style="170" customWidth="1"/>
    <col min="12550" max="12550" width="4.5703125" style="170" customWidth="1"/>
    <col min="12551" max="12556" width="11.7109375" style="170" customWidth="1"/>
    <col min="12557" max="12557" width="12.7109375" style="170" customWidth="1"/>
    <col min="12558" max="12558" width="11.7109375" style="170" customWidth="1"/>
    <col min="12559" max="12559" width="9.140625" style="170"/>
    <col min="12560" max="12560" width="10.85546875" style="170" customWidth="1"/>
    <col min="12561" max="12800" width="9.140625" style="170"/>
    <col min="12801" max="12801" width="8.28515625" style="170" customWidth="1"/>
    <col min="12802" max="12802" width="5" style="170" customWidth="1"/>
    <col min="12803" max="12803" width="11" style="170" customWidth="1"/>
    <col min="12804" max="12804" width="13.85546875" style="170" customWidth="1"/>
    <col min="12805" max="12805" width="12.140625" style="170" customWidth="1"/>
    <col min="12806" max="12806" width="4.5703125" style="170" customWidth="1"/>
    <col min="12807" max="12812" width="11.7109375" style="170" customWidth="1"/>
    <col min="12813" max="12813" width="12.7109375" style="170" customWidth="1"/>
    <col min="12814" max="12814" width="11.7109375" style="170" customWidth="1"/>
    <col min="12815" max="12815" width="9.140625" style="170"/>
    <col min="12816" max="12816" width="10.85546875" style="170" customWidth="1"/>
    <col min="12817" max="13056" width="9.140625" style="170"/>
    <col min="13057" max="13057" width="8.28515625" style="170" customWidth="1"/>
    <col min="13058" max="13058" width="5" style="170" customWidth="1"/>
    <col min="13059" max="13059" width="11" style="170" customWidth="1"/>
    <col min="13060" max="13060" width="13.85546875" style="170" customWidth="1"/>
    <col min="13061" max="13061" width="12.140625" style="170" customWidth="1"/>
    <col min="13062" max="13062" width="4.5703125" style="170" customWidth="1"/>
    <col min="13063" max="13068" width="11.7109375" style="170" customWidth="1"/>
    <col min="13069" max="13069" width="12.7109375" style="170" customWidth="1"/>
    <col min="13070" max="13070" width="11.7109375" style="170" customWidth="1"/>
    <col min="13071" max="13071" width="9.140625" style="170"/>
    <col min="13072" max="13072" width="10.85546875" style="170" customWidth="1"/>
    <col min="13073" max="13312" width="9.140625" style="170"/>
    <col min="13313" max="13313" width="8.28515625" style="170" customWidth="1"/>
    <col min="13314" max="13314" width="5" style="170" customWidth="1"/>
    <col min="13315" max="13315" width="11" style="170" customWidth="1"/>
    <col min="13316" max="13316" width="13.85546875" style="170" customWidth="1"/>
    <col min="13317" max="13317" width="12.140625" style="170" customWidth="1"/>
    <col min="13318" max="13318" width="4.5703125" style="170" customWidth="1"/>
    <col min="13319" max="13324" width="11.7109375" style="170" customWidth="1"/>
    <col min="13325" max="13325" width="12.7109375" style="170" customWidth="1"/>
    <col min="13326" max="13326" width="11.7109375" style="170" customWidth="1"/>
    <col min="13327" max="13327" width="9.140625" style="170"/>
    <col min="13328" max="13328" width="10.85546875" style="170" customWidth="1"/>
    <col min="13329" max="13568" width="9.140625" style="170"/>
    <col min="13569" max="13569" width="8.28515625" style="170" customWidth="1"/>
    <col min="13570" max="13570" width="5" style="170" customWidth="1"/>
    <col min="13571" max="13571" width="11" style="170" customWidth="1"/>
    <col min="13572" max="13572" width="13.85546875" style="170" customWidth="1"/>
    <col min="13573" max="13573" width="12.140625" style="170" customWidth="1"/>
    <col min="13574" max="13574" width="4.5703125" style="170" customWidth="1"/>
    <col min="13575" max="13580" width="11.7109375" style="170" customWidth="1"/>
    <col min="13581" max="13581" width="12.7109375" style="170" customWidth="1"/>
    <col min="13582" max="13582" width="11.7109375" style="170" customWidth="1"/>
    <col min="13583" max="13583" width="9.140625" style="170"/>
    <col min="13584" max="13584" width="10.85546875" style="170" customWidth="1"/>
    <col min="13585" max="13824" width="9.140625" style="170"/>
    <col min="13825" max="13825" width="8.28515625" style="170" customWidth="1"/>
    <col min="13826" max="13826" width="5" style="170" customWidth="1"/>
    <col min="13827" max="13827" width="11" style="170" customWidth="1"/>
    <col min="13828" max="13828" width="13.85546875" style="170" customWidth="1"/>
    <col min="13829" max="13829" width="12.140625" style="170" customWidth="1"/>
    <col min="13830" max="13830" width="4.5703125" style="170" customWidth="1"/>
    <col min="13831" max="13836" width="11.7109375" style="170" customWidth="1"/>
    <col min="13837" max="13837" width="12.7109375" style="170" customWidth="1"/>
    <col min="13838" max="13838" width="11.7109375" style="170" customWidth="1"/>
    <col min="13839" max="13839" width="9.140625" style="170"/>
    <col min="13840" max="13840" width="10.85546875" style="170" customWidth="1"/>
    <col min="13841" max="14080" width="9.140625" style="170"/>
    <col min="14081" max="14081" width="8.28515625" style="170" customWidth="1"/>
    <col min="14082" max="14082" width="5" style="170" customWidth="1"/>
    <col min="14083" max="14083" width="11" style="170" customWidth="1"/>
    <col min="14084" max="14084" width="13.85546875" style="170" customWidth="1"/>
    <col min="14085" max="14085" width="12.140625" style="170" customWidth="1"/>
    <col min="14086" max="14086" width="4.5703125" style="170" customWidth="1"/>
    <col min="14087" max="14092" width="11.7109375" style="170" customWidth="1"/>
    <col min="14093" max="14093" width="12.7109375" style="170" customWidth="1"/>
    <col min="14094" max="14094" width="11.7109375" style="170" customWidth="1"/>
    <col min="14095" max="14095" width="9.140625" style="170"/>
    <col min="14096" max="14096" width="10.85546875" style="170" customWidth="1"/>
    <col min="14097" max="14336" width="9.140625" style="170"/>
    <col min="14337" max="14337" width="8.28515625" style="170" customWidth="1"/>
    <col min="14338" max="14338" width="5" style="170" customWidth="1"/>
    <col min="14339" max="14339" width="11" style="170" customWidth="1"/>
    <col min="14340" max="14340" width="13.85546875" style="170" customWidth="1"/>
    <col min="14341" max="14341" width="12.140625" style="170" customWidth="1"/>
    <col min="14342" max="14342" width="4.5703125" style="170" customWidth="1"/>
    <col min="14343" max="14348" width="11.7109375" style="170" customWidth="1"/>
    <col min="14349" max="14349" width="12.7109375" style="170" customWidth="1"/>
    <col min="14350" max="14350" width="11.7109375" style="170" customWidth="1"/>
    <col min="14351" max="14351" width="9.140625" style="170"/>
    <col min="14352" max="14352" width="10.85546875" style="170" customWidth="1"/>
    <col min="14353" max="14592" width="9.140625" style="170"/>
    <col min="14593" max="14593" width="8.28515625" style="170" customWidth="1"/>
    <col min="14594" max="14594" width="5" style="170" customWidth="1"/>
    <col min="14595" max="14595" width="11" style="170" customWidth="1"/>
    <col min="14596" max="14596" width="13.85546875" style="170" customWidth="1"/>
    <col min="14597" max="14597" width="12.140625" style="170" customWidth="1"/>
    <col min="14598" max="14598" width="4.5703125" style="170" customWidth="1"/>
    <col min="14599" max="14604" width="11.7109375" style="170" customWidth="1"/>
    <col min="14605" max="14605" width="12.7109375" style="170" customWidth="1"/>
    <col min="14606" max="14606" width="11.7109375" style="170" customWidth="1"/>
    <col min="14607" max="14607" width="9.140625" style="170"/>
    <col min="14608" max="14608" width="10.85546875" style="170" customWidth="1"/>
    <col min="14609" max="14848" width="9.140625" style="170"/>
    <col min="14849" max="14849" width="8.28515625" style="170" customWidth="1"/>
    <col min="14850" max="14850" width="5" style="170" customWidth="1"/>
    <col min="14851" max="14851" width="11" style="170" customWidth="1"/>
    <col min="14852" max="14852" width="13.85546875" style="170" customWidth="1"/>
    <col min="14853" max="14853" width="12.140625" style="170" customWidth="1"/>
    <col min="14854" max="14854" width="4.5703125" style="170" customWidth="1"/>
    <col min="14855" max="14860" width="11.7109375" style="170" customWidth="1"/>
    <col min="14861" max="14861" width="12.7109375" style="170" customWidth="1"/>
    <col min="14862" max="14862" width="11.7109375" style="170" customWidth="1"/>
    <col min="14863" max="14863" width="9.140625" style="170"/>
    <col min="14864" max="14864" width="10.85546875" style="170" customWidth="1"/>
    <col min="14865" max="15104" width="9.140625" style="170"/>
    <col min="15105" max="15105" width="8.28515625" style="170" customWidth="1"/>
    <col min="15106" max="15106" width="5" style="170" customWidth="1"/>
    <col min="15107" max="15107" width="11" style="170" customWidth="1"/>
    <col min="15108" max="15108" width="13.85546875" style="170" customWidth="1"/>
    <col min="15109" max="15109" width="12.140625" style="170" customWidth="1"/>
    <col min="15110" max="15110" width="4.5703125" style="170" customWidth="1"/>
    <col min="15111" max="15116" width="11.7109375" style="170" customWidth="1"/>
    <col min="15117" max="15117" width="12.7109375" style="170" customWidth="1"/>
    <col min="15118" max="15118" width="11.7109375" style="170" customWidth="1"/>
    <col min="15119" max="15119" width="9.140625" style="170"/>
    <col min="15120" max="15120" width="10.85546875" style="170" customWidth="1"/>
    <col min="15121" max="15360" width="9.140625" style="170"/>
    <col min="15361" max="15361" width="8.28515625" style="170" customWidth="1"/>
    <col min="15362" max="15362" width="5" style="170" customWidth="1"/>
    <col min="15363" max="15363" width="11" style="170" customWidth="1"/>
    <col min="15364" max="15364" width="13.85546875" style="170" customWidth="1"/>
    <col min="15365" max="15365" width="12.140625" style="170" customWidth="1"/>
    <col min="15366" max="15366" width="4.5703125" style="170" customWidth="1"/>
    <col min="15367" max="15372" width="11.7109375" style="170" customWidth="1"/>
    <col min="15373" max="15373" width="12.7109375" style="170" customWidth="1"/>
    <col min="15374" max="15374" width="11.7109375" style="170" customWidth="1"/>
    <col min="15375" max="15375" width="9.140625" style="170"/>
    <col min="15376" max="15376" width="10.85546875" style="170" customWidth="1"/>
    <col min="15377" max="15616" width="9.140625" style="170"/>
    <col min="15617" max="15617" width="8.28515625" style="170" customWidth="1"/>
    <col min="15618" max="15618" width="5" style="170" customWidth="1"/>
    <col min="15619" max="15619" width="11" style="170" customWidth="1"/>
    <col min="15620" max="15620" width="13.85546875" style="170" customWidth="1"/>
    <col min="15621" max="15621" width="12.140625" style="170" customWidth="1"/>
    <col min="15622" max="15622" width="4.5703125" style="170" customWidth="1"/>
    <col min="15623" max="15628" width="11.7109375" style="170" customWidth="1"/>
    <col min="15629" max="15629" width="12.7109375" style="170" customWidth="1"/>
    <col min="15630" max="15630" width="11.7109375" style="170" customWidth="1"/>
    <col min="15631" max="15631" width="9.140625" style="170"/>
    <col min="15632" max="15632" width="10.85546875" style="170" customWidth="1"/>
    <col min="15633" max="15872" width="9.140625" style="170"/>
    <col min="15873" max="15873" width="8.28515625" style="170" customWidth="1"/>
    <col min="15874" max="15874" width="5" style="170" customWidth="1"/>
    <col min="15875" max="15875" width="11" style="170" customWidth="1"/>
    <col min="15876" max="15876" width="13.85546875" style="170" customWidth="1"/>
    <col min="15877" max="15877" width="12.140625" style="170" customWidth="1"/>
    <col min="15878" max="15878" width="4.5703125" style="170" customWidth="1"/>
    <col min="15879" max="15884" width="11.7109375" style="170" customWidth="1"/>
    <col min="15885" max="15885" width="12.7109375" style="170" customWidth="1"/>
    <col min="15886" max="15886" width="11.7109375" style="170" customWidth="1"/>
    <col min="15887" max="15887" width="9.140625" style="170"/>
    <col min="15888" max="15888" width="10.85546875" style="170" customWidth="1"/>
    <col min="15889" max="16128" width="9.140625" style="170"/>
    <col min="16129" max="16129" width="8.28515625" style="170" customWidth="1"/>
    <col min="16130" max="16130" width="5" style="170" customWidth="1"/>
    <col min="16131" max="16131" width="11" style="170" customWidth="1"/>
    <col min="16132" max="16132" width="13.85546875" style="170" customWidth="1"/>
    <col min="16133" max="16133" width="12.140625" style="170" customWidth="1"/>
    <col min="16134" max="16134" width="4.5703125" style="170" customWidth="1"/>
    <col min="16135" max="16140" width="11.7109375" style="170" customWidth="1"/>
    <col min="16141" max="16141" width="12.7109375" style="170" customWidth="1"/>
    <col min="16142" max="16142" width="11.7109375" style="170" customWidth="1"/>
    <col min="16143" max="16143" width="9.140625" style="170"/>
    <col min="16144" max="16144" width="10.85546875" style="170" customWidth="1"/>
    <col min="16145" max="16384" width="9.140625" style="170"/>
  </cols>
  <sheetData>
    <row r="1" spans="1:18" ht="18" x14ac:dyDescent="0.25">
      <c r="A1" s="652" t="s">
        <v>249</v>
      </c>
      <c r="B1" s="652"/>
      <c r="C1" s="652"/>
      <c r="D1" s="652"/>
      <c r="E1" s="652"/>
      <c r="F1" s="652"/>
      <c r="G1" s="652"/>
      <c r="H1" s="652"/>
      <c r="I1" s="652"/>
      <c r="J1" s="652"/>
      <c r="K1" s="652"/>
      <c r="L1" s="652"/>
      <c r="M1" s="652"/>
      <c r="N1" s="652"/>
    </row>
    <row r="2" spans="1:18" ht="15.75" x14ac:dyDescent="0.25">
      <c r="A2" s="653" t="s">
        <v>250</v>
      </c>
      <c r="B2" s="653"/>
      <c r="C2" s="653"/>
      <c r="D2" s="653"/>
      <c r="E2" s="653"/>
      <c r="F2" s="653"/>
      <c r="G2" s="653"/>
      <c r="H2" s="653"/>
      <c r="I2" s="653"/>
      <c r="J2" s="653"/>
      <c r="K2" s="653"/>
      <c r="L2" s="653"/>
      <c r="M2" s="653"/>
      <c r="N2" s="653"/>
    </row>
    <row r="3" spans="1:18" ht="15" x14ac:dyDescent="0.2">
      <c r="R3" s="171"/>
    </row>
    <row r="4" spans="1:18" ht="16.5" x14ac:dyDescent="0.3">
      <c r="A4" s="170" t="s">
        <v>251</v>
      </c>
      <c r="D4" s="172" t="s">
        <v>252</v>
      </c>
      <c r="E4" s="173"/>
      <c r="F4" s="174"/>
      <c r="R4" s="171"/>
    </row>
    <row r="5" spans="1:18" ht="15" x14ac:dyDescent="0.2">
      <c r="A5" s="170" t="s">
        <v>253</v>
      </c>
      <c r="D5" s="175"/>
      <c r="E5" s="175"/>
      <c r="F5" s="174"/>
      <c r="R5" s="171"/>
    </row>
    <row r="6" spans="1:18" ht="16.5" x14ac:dyDescent="0.3">
      <c r="A6" s="170" t="s">
        <v>254</v>
      </c>
      <c r="D6" s="176" t="s">
        <v>255</v>
      </c>
      <c r="E6" s="175"/>
      <c r="F6" s="174"/>
      <c r="R6" s="171"/>
    </row>
    <row r="7" spans="1:18" ht="15" x14ac:dyDescent="0.2">
      <c r="A7" s="170" t="s">
        <v>256</v>
      </c>
      <c r="D7" s="173"/>
      <c r="E7" s="173"/>
      <c r="F7" s="174"/>
      <c r="R7" s="171"/>
    </row>
    <row r="8" spans="1:18" x14ac:dyDescent="0.2">
      <c r="F8" s="174"/>
    </row>
    <row r="9" spans="1:18" x14ac:dyDescent="0.2">
      <c r="A9" s="177"/>
    </row>
    <row r="10" spans="1:18" s="178" customFormat="1" ht="15.75" x14ac:dyDescent="0.25">
      <c r="A10" s="654" t="s">
        <v>257</v>
      </c>
      <c r="B10" s="656" t="s">
        <v>258</v>
      </c>
      <c r="C10" s="657"/>
      <c r="D10" s="657"/>
      <c r="E10" s="657"/>
      <c r="F10" s="658"/>
      <c r="G10" s="662" t="s">
        <v>156</v>
      </c>
      <c r="H10" s="663"/>
      <c r="I10" s="664" t="s">
        <v>259</v>
      </c>
      <c r="J10" s="665"/>
      <c r="K10" s="662" t="s">
        <v>260</v>
      </c>
      <c r="L10" s="666"/>
      <c r="M10" s="666"/>
      <c r="N10" s="663"/>
      <c r="R10" s="179"/>
    </row>
    <row r="11" spans="1:18" s="178" customFormat="1" ht="15.75" x14ac:dyDescent="0.25">
      <c r="A11" s="655"/>
      <c r="B11" s="659"/>
      <c r="C11" s="660"/>
      <c r="D11" s="660"/>
      <c r="E11" s="660"/>
      <c r="F11" s="661"/>
      <c r="G11" s="180" t="s">
        <v>261</v>
      </c>
      <c r="H11" s="181" t="s">
        <v>262</v>
      </c>
      <c r="I11" s="182" t="s">
        <v>263</v>
      </c>
      <c r="J11" s="183" t="s">
        <v>264</v>
      </c>
      <c r="K11" s="180" t="s">
        <v>265</v>
      </c>
      <c r="L11" s="180" t="s">
        <v>266</v>
      </c>
      <c r="M11" s="180" t="s">
        <v>267</v>
      </c>
      <c r="N11" s="181" t="s">
        <v>268</v>
      </c>
      <c r="R11" s="179"/>
    </row>
    <row r="12" spans="1:18" ht="16.5" x14ac:dyDescent="0.2">
      <c r="A12" s="184">
        <v>1</v>
      </c>
      <c r="B12" s="185" t="s">
        <v>269</v>
      </c>
      <c r="C12" s="186"/>
      <c r="D12" s="186" t="s">
        <v>270</v>
      </c>
      <c r="E12" s="186"/>
      <c r="F12" s="187"/>
      <c r="G12" s="188"/>
      <c r="H12" s="189">
        <v>7</v>
      </c>
      <c r="I12" s="184">
        <v>26.52</v>
      </c>
      <c r="J12" s="190">
        <v>185.64</v>
      </c>
      <c r="K12" s="185">
        <v>4</v>
      </c>
      <c r="L12" s="191"/>
      <c r="M12" s="192">
        <v>3</v>
      </c>
      <c r="N12" s="187"/>
      <c r="R12" s="193"/>
    </row>
    <row r="13" spans="1:18" ht="16.5" x14ac:dyDescent="0.2">
      <c r="A13" s="194">
        <v>2</v>
      </c>
      <c r="B13" s="195" t="s">
        <v>271</v>
      </c>
      <c r="C13" s="196"/>
      <c r="D13" s="196"/>
      <c r="E13" s="197"/>
      <c r="F13" s="198"/>
      <c r="G13" s="199"/>
      <c r="H13" s="200">
        <v>12</v>
      </c>
      <c r="I13" s="194">
        <v>47.82</v>
      </c>
      <c r="J13" s="201">
        <f>+H13*I13</f>
        <v>573.84</v>
      </c>
      <c r="K13" s="195">
        <v>6</v>
      </c>
      <c r="L13" s="202"/>
      <c r="M13" s="202">
        <v>6</v>
      </c>
      <c r="N13" s="198"/>
      <c r="R13" s="193"/>
    </row>
    <row r="14" spans="1:18" ht="16.5" x14ac:dyDescent="0.2">
      <c r="A14" s="194">
        <v>3</v>
      </c>
      <c r="B14" s="195" t="s">
        <v>272</v>
      </c>
      <c r="C14" s="197"/>
      <c r="D14" s="197"/>
      <c r="E14" s="197"/>
      <c r="F14" s="198"/>
      <c r="G14" s="199"/>
      <c r="H14" s="200">
        <v>1</v>
      </c>
      <c r="I14" s="194">
        <v>4200</v>
      </c>
      <c r="J14" s="201">
        <f>+H14*I14</f>
        <v>4200</v>
      </c>
      <c r="K14" s="195">
        <v>1</v>
      </c>
      <c r="L14" s="202"/>
      <c r="M14" s="202"/>
      <c r="N14" s="198"/>
      <c r="R14" s="193"/>
    </row>
    <row r="15" spans="1:18" ht="16.5" x14ac:dyDescent="0.2">
      <c r="A15" s="194">
        <v>4</v>
      </c>
      <c r="B15" s="195" t="s">
        <v>273</v>
      </c>
      <c r="C15" s="197"/>
      <c r="D15" s="197" t="s">
        <v>274</v>
      </c>
      <c r="E15" s="197"/>
      <c r="F15" s="198"/>
      <c r="G15" s="199"/>
      <c r="H15" s="200">
        <v>5</v>
      </c>
      <c r="I15" s="194">
        <v>210</v>
      </c>
      <c r="J15" s="201">
        <v>1050</v>
      </c>
      <c r="K15" s="195">
        <v>2</v>
      </c>
      <c r="L15" s="202"/>
      <c r="M15" s="202">
        <v>3</v>
      </c>
      <c r="N15" s="198"/>
      <c r="R15" s="193"/>
    </row>
    <row r="16" spans="1:18" ht="16.5" x14ac:dyDescent="0.2">
      <c r="A16" s="194">
        <v>5</v>
      </c>
      <c r="B16" s="195" t="s">
        <v>275</v>
      </c>
      <c r="C16" s="197"/>
      <c r="D16" s="197"/>
      <c r="E16" s="197"/>
      <c r="F16" s="198"/>
      <c r="G16" s="199"/>
      <c r="H16" s="200">
        <v>5</v>
      </c>
      <c r="I16" s="194">
        <v>205</v>
      </c>
      <c r="J16" s="201">
        <v>1025</v>
      </c>
      <c r="K16" s="195">
        <v>2</v>
      </c>
      <c r="L16" s="202"/>
      <c r="M16" s="202">
        <v>3</v>
      </c>
      <c r="N16" s="198"/>
      <c r="R16" s="193"/>
    </row>
    <row r="17" spans="1:18" ht="16.5" x14ac:dyDescent="0.2">
      <c r="A17" s="194">
        <v>6</v>
      </c>
      <c r="B17" s="195" t="s">
        <v>276</v>
      </c>
      <c r="C17" s="197"/>
      <c r="D17" s="197"/>
      <c r="E17" s="197"/>
      <c r="F17" s="198"/>
      <c r="G17" s="199"/>
      <c r="H17" s="200">
        <v>30</v>
      </c>
      <c r="I17" s="194">
        <v>40</v>
      </c>
      <c r="J17" s="201">
        <v>1200</v>
      </c>
      <c r="K17" s="195">
        <v>12</v>
      </c>
      <c r="L17" s="202"/>
      <c r="M17" s="202">
        <v>12</v>
      </c>
      <c r="N17" s="198"/>
      <c r="R17" s="193"/>
    </row>
    <row r="18" spans="1:18" ht="16.5" x14ac:dyDescent="0.2">
      <c r="A18" s="194">
        <v>7</v>
      </c>
      <c r="B18" s="195" t="s">
        <v>277</v>
      </c>
      <c r="C18" s="197"/>
      <c r="D18" s="197"/>
      <c r="E18" s="197"/>
      <c r="F18" s="198"/>
      <c r="G18" s="199"/>
      <c r="H18" s="200">
        <v>10</v>
      </c>
      <c r="I18" s="194">
        <v>57.09</v>
      </c>
      <c r="J18" s="201">
        <v>57.09</v>
      </c>
      <c r="K18" s="195">
        <v>1</v>
      </c>
      <c r="L18" s="202"/>
      <c r="M18" s="202"/>
      <c r="N18" s="198"/>
      <c r="R18" s="193"/>
    </row>
    <row r="19" spans="1:18" ht="16.5" x14ac:dyDescent="0.2">
      <c r="A19" s="188">
        <v>8</v>
      </c>
      <c r="B19" s="186" t="s">
        <v>278</v>
      </c>
      <c r="C19" s="186"/>
      <c r="D19" s="186"/>
      <c r="E19" s="186"/>
      <c r="F19" s="187"/>
      <c r="G19" s="188"/>
      <c r="H19" s="189">
        <v>6</v>
      </c>
      <c r="I19" s="188">
        <v>200</v>
      </c>
      <c r="J19" s="203">
        <v>1200</v>
      </c>
      <c r="K19" s="185">
        <v>4</v>
      </c>
      <c r="L19" s="192"/>
      <c r="M19" s="192">
        <v>2</v>
      </c>
      <c r="N19" s="187"/>
      <c r="R19" s="193"/>
    </row>
    <row r="20" spans="1:18" ht="16.5" x14ac:dyDescent="0.2">
      <c r="A20" s="199">
        <v>9</v>
      </c>
      <c r="B20" s="197" t="s">
        <v>279</v>
      </c>
      <c r="C20" s="197"/>
      <c r="D20" s="197"/>
      <c r="E20" s="197"/>
      <c r="F20" s="198"/>
      <c r="G20" s="199"/>
      <c r="H20" s="200">
        <v>40</v>
      </c>
      <c r="I20" s="200">
        <v>110</v>
      </c>
      <c r="J20" s="204">
        <v>4400</v>
      </c>
      <c r="K20" s="197">
        <v>20</v>
      </c>
      <c r="L20" s="202"/>
      <c r="M20" s="202">
        <v>20</v>
      </c>
      <c r="N20" s="198"/>
      <c r="R20" s="193"/>
    </row>
    <row r="21" spans="1:18" ht="16.5" x14ac:dyDescent="0.2">
      <c r="A21" s="199">
        <v>10</v>
      </c>
      <c r="B21" s="197" t="s">
        <v>280</v>
      </c>
      <c r="C21" s="197"/>
      <c r="D21" s="197"/>
      <c r="E21" s="197"/>
      <c r="F21" s="198"/>
      <c r="G21" s="199"/>
      <c r="H21" s="189">
        <v>3</v>
      </c>
      <c r="I21" s="189">
        <v>120</v>
      </c>
      <c r="J21" s="205">
        <v>360</v>
      </c>
      <c r="K21" s="197">
        <v>3</v>
      </c>
      <c r="L21" s="202"/>
      <c r="M21" s="202"/>
      <c r="N21" s="198"/>
      <c r="R21" s="193"/>
    </row>
    <row r="22" spans="1:18" ht="16.5" x14ac:dyDescent="0.2">
      <c r="A22" s="199">
        <v>11</v>
      </c>
      <c r="B22" s="197" t="s">
        <v>281</v>
      </c>
      <c r="C22" s="197"/>
      <c r="D22" s="197"/>
      <c r="E22" s="197"/>
      <c r="F22" s="198"/>
      <c r="G22" s="199"/>
      <c r="H22" s="200">
        <v>2</v>
      </c>
      <c r="I22" s="200">
        <v>96</v>
      </c>
      <c r="J22" s="205">
        <v>192</v>
      </c>
      <c r="K22" s="197">
        <v>2</v>
      </c>
      <c r="L22" s="202"/>
      <c r="M22" s="202"/>
      <c r="N22" s="198"/>
      <c r="R22" s="193"/>
    </row>
    <row r="23" spans="1:18" ht="16.5" x14ac:dyDescent="0.2">
      <c r="A23" s="199">
        <v>12</v>
      </c>
      <c r="B23" s="197" t="s">
        <v>282</v>
      </c>
      <c r="C23" s="197"/>
      <c r="D23" s="197"/>
      <c r="E23" s="197"/>
      <c r="F23" s="198"/>
      <c r="G23" s="199"/>
      <c r="H23" s="200">
        <v>30</v>
      </c>
      <c r="I23" s="200">
        <v>70</v>
      </c>
      <c r="J23" s="205">
        <v>2100</v>
      </c>
      <c r="K23" s="197">
        <v>10</v>
      </c>
      <c r="L23" s="202"/>
      <c r="M23" s="202">
        <v>20</v>
      </c>
      <c r="N23" s="198"/>
      <c r="R23" s="193"/>
    </row>
    <row r="24" spans="1:18" ht="16.5" x14ac:dyDescent="0.2">
      <c r="A24" s="206">
        <v>13</v>
      </c>
      <c r="B24" s="207" t="s">
        <v>283</v>
      </c>
      <c r="C24" s="207"/>
      <c r="D24" s="207"/>
      <c r="E24" s="207"/>
      <c r="F24" s="208"/>
      <c r="G24" s="209"/>
      <c r="H24" s="210">
        <v>40</v>
      </c>
      <c r="I24" s="210">
        <v>120</v>
      </c>
      <c r="J24" s="211">
        <v>4800</v>
      </c>
      <c r="K24" s="207">
        <v>20</v>
      </c>
      <c r="L24" s="209"/>
      <c r="M24" s="202">
        <v>20</v>
      </c>
      <c r="N24" s="198"/>
      <c r="O24" s="174"/>
      <c r="R24" s="193"/>
    </row>
    <row r="25" spans="1:18" ht="16.5" hidden="1" customHeight="1" x14ac:dyDescent="0.2">
      <c r="A25" s="212"/>
      <c r="B25" s="213"/>
      <c r="C25" s="214"/>
      <c r="D25" s="214"/>
      <c r="E25" s="214"/>
      <c r="F25" s="215"/>
      <c r="G25" s="216"/>
      <c r="H25" s="214"/>
      <c r="I25" s="215"/>
      <c r="J25" s="217"/>
      <c r="K25" s="214"/>
      <c r="L25" s="218"/>
      <c r="M25" s="218"/>
      <c r="N25" s="215"/>
      <c r="O25" s="174"/>
      <c r="R25" s="193"/>
    </row>
    <row r="26" spans="1:18" ht="16.5" hidden="1" customHeight="1" x14ac:dyDescent="0.25">
      <c r="A26" s="212"/>
      <c r="B26" s="214"/>
      <c r="C26" s="667"/>
      <c r="D26" s="667"/>
      <c r="E26" s="174"/>
      <c r="F26" s="219"/>
      <c r="G26" s="220"/>
      <c r="H26" s="667"/>
      <c r="I26" s="668"/>
      <c r="J26" s="221"/>
      <c r="K26" s="174"/>
      <c r="L26" s="222"/>
      <c r="M26" s="222"/>
      <c r="N26" s="219"/>
      <c r="O26" s="174"/>
      <c r="R26" s="193"/>
    </row>
    <row r="27" spans="1:18" ht="16.5" hidden="1" customHeight="1" x14ac:dyDescent="0.2">
      <c r="A27" s="212"/>
      <c r="B27" s="214"/>
      <c r="C27" s="669"/>
      <c r="D27" s="669"/>
      <c r="E27" s="174"/>
      <c r="F27" s="219"/>
      <c r="G27" s="220"/>
      <c r="H27" s="223"/>
      <c r="I27" s="219"/>
      <c r="J27" s="221"/>
      <c r="K27" s="174"/>
      <c r="L27" s="224"/>
      <c r="M27" s="224"/>
      <c r="N27" s="219"/>
      <c r="O27" s="174"/>
      <c r="R27" s="193"/>
    </row>
    <row r="28" spans="1:18" ht="15" hidden="1" customHeight="1" x14ac:dyDescent="0.2">
      <c r="A28" s="212"/>
      <c r="B28" s="174"/>
      <c r="C28" s="174"/>
      <c r="D28" s="174"/>
      <c r="E28" s="174"/>
      <c r="F28" s="219"/>
      <c r="G28" s="220"/>
      <c r="H28" s="174"/>
      <c r="I28" s="219"/>
      <c r="J28" s="221"/>
      <c r="K28" s="174"/>
      <c r="L28" s="220"/>
      <c r="M28" s="220"/>
      <c r="N28" s="219"/>
      <c r="O28" s="174"/>
      <c r="R28" s="193"/>
    </row>
    <row r="29" spans="1:18" ht="16.5" hidden="1" customHeight="1" x14ac:dyDescent="0.2">
      <c r="A29" s="212"/>
      <c r="B29" s="214"/>
      <c r="C29" s="214"/>
      <c r="D29" s="214"/>
      <c r="E29" s="214"/>
      <c r="F29" s="215"/>
      <c r="G29" s="216"/>
      <c r="H29" s="225"/>
      <c r="I29" s="226"/>
      <c r="J29" s="227"/>
      <c r="K29" s="214"/>
      <c r="L29" s="218"/>
      <c r="M29" s="218"/>
      <c r="N29" s="215"/>
      <c r="O29" s="174"/>
      <c r="R29" s="193"/>
    </row>
    <row r="30" spans="1:18" ht="16.5" x14ac:dyDescent="0.2">
      <c r="A30" s="228">
        <v>14</v>
      </c>
      <c r="B30" s="197" t="s">
        <v>284</v>
      </c>
      <c r="C30" s="197"/>
      <c r="D30" s="197"/>
      <c r="E30" s="197"/>
      <c r="F30" s="198"/>
      <c r="G30" s="199"/>
      <c r="H30" s="200">
        <v>12</v>
      </c>
      <c r="I30" s="200">
        <v>40</v>
      </c>
      <c r="J30" s="205">
        <v>480</v>
      </c>
      <c r="K30" s="197">
        <v>12</v>
      </c>
      <c r="L30" s="202"/>
      <c r="M30" s="202"/>
      <c r="N30" s="198"/>
      <c r="O30" s="174"/>
      <c r="R30" s="193"/>
    </row>
    <row r="31" spans="1:18" ht="16.5" x14ac:dyDescent="0.25">
      <c r="A31" s="229">
        <v>15</v>
      </c>
      <c r="B31" s="230" t="s">
        <v>285</v>
      </c>
      <c r="C31" s="231"/>
      <c r="D31" s="231"/>
      <c r="E31" s="197"/>
      <c r="F31" s="198"/>
      <c r="G31" s="199"/>
      <c r="H31" s="232">
        <v>48</v>
      </c>
      <c r="I31" s="232">
        <v>40</v>
      </c>
      <c r="J31" s="205">
        <v>1920</v>
      </c>
      <c r="K31" s="197">
        <v>12</v>
      </c>
      <c r="L31" s="233"/>
      <c r="M31" s="234">
        <v>12</v>
      </c>
      <c r="N31" s="198"/>
      <c r="O31" s="174"/>
      <c r="R31" s="193"/>
    </row>
    <row r="32" spans="1:18" ht="16.5" x14ac:dyDescent="0.2">
      <c r="A32" s="188">
        <v>16</v>
      </c>
      <c r="B32" s="235" t="s">
        <v>138</v>
      </c>
      <c r="C32" s="235"/>
      <c r="D32" s="235"/>
      <c r="E32" s="186"/>
      <c r="F32" s="187"/>
      <c r="G32" s="189"/>
      <c r="H32" s="232">
        <v>10</v>
      </c>
      <c r="I32" s="232">
        <v>15</v>
      </c>
      <c r="J32" s="203">
        <v>150</v>
      </c>
      <c r="K32" s="187">
        <v>5</v>
      </c>
      <c r="L32" s="236"/>
      <c r="M32" s="237">
        <v>5</v>
      </c>
      <c r="N32" s="187"/>
      <c r="O32" s="174"/>
      <c r="R32" s="193"/>
    </row>
    <row r="33" spans="1:18" x14ac:dyDescent="0.2">
      <c r="A33" s="229">
        <v>17</v>
      </c>
      <c r="B33" s="238" t="s">
        <v>286</v>
      </c>
      <c r="C33" s="207"/>
      <c r="D33" s="207"/>
      <c r="E33" s="207"/>
      <c r="F33" s="208"/>
      <c r="G33" s="208"/>
      <c r="H33" s="210">
        <v>10</v>
      </c>
      <c r="I33" s="210">
        <v>115</v>
      </c>
      <c r="J33" s="239">
        <v>1150</v>
      </c>
      <c r="K33" s="208">
        <v>5</v>
      </c>
      <c r="L33" s="208"/>
      <c r="M33" s="208">
        <v>5</v>
      </c>
      <c r="N33" s="208"/>
      <c r="O33" s="174"/>
    </row>
    <row r="34" spans="1:18" ht="16.5" x14ac:dyDescent="0.2">
      <c r="A34" s="199"/>
      <c r="B34" s="197"/>
      <c r="C34" s="197"/>
      <c r="D34" s="197"/>
      <c r="E34" s="197"/>
      <c r="F34" s="198"/>
      <c r="G34" s="200"/>
      <c r="H34" s="208"/>
      <c r="I34" s="208"/>
      <c r="J34" s="240"/>
      <c r="K34" s="208"/>
      <c r="L34" s="208"/>
      <c r="M34" s="208"/>
      <c r="N34" s="208"/>
      <c r="O34" s="174"/>
      <c r="R34" s="193"/>
    </row>
    <row r="35" spans="1:18" ht="15" x14ac:dyDescent="0.2">
      <c r="A35" s="229"/>
      <c r="B35" s="207"/>
      <c r="C35" s="207"/>
      <c r="D35" s="207"/>
      <c r="E35" s="207"/>
      <c r="F35" s="208"/>
      <c r="G35" s="208"/>
      <c r="H35" s="208"/>
      <c r="I35" s="208"/>
      <c r="J35" s="208"/>
      <c r="K35" s="208"/>
      <c r="L35" s="208"/>
      <c r="M35" s="208"/>
      <c r="N35" s="208"/>
      <c r="O35" s="174"/>
      <c r="R35" s="193"/>
    </row>
    <row r="36" spans="1:18" ht="15" x14ac:dyDescent="0.2">
      <c r="A36" s="174"/>
      <c r="R36" s="193"/>
    </row>
    <row r="39" spans="1:18" x14ac:dyDescent="0.2">
      <c r="A39" s="654" t="s">
        <v>257</v>
      </c>
      <c r="B39" s="656" t="s">
        <v>258</v>
      </c>
      <c r="C39" s="657"/>
      <c r="D39" s="657"/>
      <c r="E39" s="657"/>
      <c r="F39" s="658"/>
      <c r="G39" s="664" t="s">
        <v>156</v>
      </c>
      <c r="H39" s="665"/>
      <c r="I39" s="664" t="s">
        <v>259</v>
      </c>
      <c r="J39" s="665"/>
      <c r="K39" s="664" t="s">
        <v>260</v>
      </c>
      <c r="L39" s="665"/>
      <c r="M39" s="665"/>
      <c r="N39" s="670"/>
    </row>
    <row r="40" spans="1:18" x14ac:dyDescent="0.2">
      <c r="A40" s="655"/>
      <c r="B40" s="659"/>
      <c r="C40" s="660"/>
      <c r="D40" s="660"/>
      <c r="E40" s="660"/>
      <c r="F40" s="661"/>
      <c r="G40" s="182" t="s">
        <v>261</v>
      </c>
      <c r="H40" s="183" t="s">
        <v>262</v>
      </c>
      <c r="I40" s="182" t="s">
        <v>263</v>
      </c>
      <c r="J40" s="183" t="s">
        <v>264</v>
      </c>
      <c r="K40" s="182" t="s">
        <v>265</v>
      </c>
      <c r="L40" s="241" t="s">
        <v>266</v>
      </c>
      <c r="M40" s="242" t="s">
        <v>267</v>
      </c>
      <c r="N40" s="243" t="s">
        <v>268</v>
      </c>
    </row>
    <row r="41" spans="1:18" ht="16.5" x14ac:dyDescent="0.2">
      <c r="A41" s="244">
        <v>18</v>
      </c>
      <c r="B41" s="245" t="s">
        <v>287</v>
      </c>
      <c r="C41" s="246"/>
      <c r="D41" s="246"/>
      <c r="E41" s="246"/>
      <c r="F41" s="247"/>
      <c r="G41" s="244"/>
      <c r="H41" s="248">
        <v>20</v>
      </c>
      <c r="I41" s="244">
        <v>110</v>
      </c>
      <c r="J41" s="249">
        <f t="shared" ref="J41:J65" si="0">+H41*I41</f>
        <v>2200</v>
      </c>
      <c r="K41" s="245">
        <v>10</v>
      </c>
      <c r="L41" s="250"/>
      <c r="M41" s="251">
        <v>10</v>
      </c>
      <c r="N41" s="247"/>
    </row>
    <row r="42" spans="1:18" ht="16.5" x14ac:dyDescent="0.2">
      <c r="A42" s="244">
        <v>19</v>
      </c>
      <c r="B42" s="245" t="s">
        <v>288</v>
      </c>
      <c r="C42" s="246"/>
      <c r="D42" s="246"/>
      <c r="E42" s="246"/>
      <c r="F42" s="247"/>
      <c r="G42" s="244"/>
      <c r="H42" s="248">
        <v>20</v>
      </c>
      <c r="I42" s="244">
        <v>110</v>
      </c>
      <c r="J42" s="249">
        <f t="shared" si="0"/>
        <v>2200</v>
      </c>
      <c r="K42" s="245">
        <v>10</v>
      </c>
      <c r="L42" s="250"/>
      <c r="M42" s="251">
        <v>10</v>
      </c>
      <c r="N42" s="247"/>
    </row>
    <row r="43" spans="1:18" ht="16.5" x14ac:dyDescent="0.2">
      <c r="A43" s="244">
        <v>20</v>
      </c>
      <c r="B43" s="245" t="s">
        <v>289</v>
      </c>
      <c r="C43" s="246"/>
      <c r="D43" s="246"/>
      <c r="E43" s="246"/>
      <c r="F43" s="247"/>
      <c r="G43" s="244"/>
      <c r="H43" s="248">
        <v>6</v>
      </c>
      <c r="I43" s="244">
        <v>20</v>
      </c>
      <c r="J43" s="249">
        <f t="shared" si="0"/>
        <v>120</v>
      </c>
      <c r="K43" s="245">
        <v>4</v>
      </c>
      <c r="L43" s="250"/>
      <c r="M43" s="251">
        <v>2</v>
      </c>
      <c r="N43" s="247"/>
    </row>
    <row r="44" spans="1:18" ht="16.5" x14ac:dyDescent="0.2">
      <c r="A44" s="244">
        <v>21</v>
      </c>
      <c r="B44" s="245" t="s">
        <v>290</v>
      </c>
      <c r="C44" s="246"/>
      <c r="D44" s="246"/>
      <c r="E44" s="246"/>
      <c r="F44" s="247"/>
      <c r="G44" s="244"/>
      <c r="H44" s="248">
        <v>6</v>
      </c>
      <c r="I44" s="244">
        <v>40</v>
      </c>
      <c r="J44" s="249">
        <f t="shared" si="0"/>
        <v>240</v>
      </c>
      <c r="K44" s="245">
        <v>6</v>
      </c>
      <c r="L44" s="250"/>
      <c r="M44" s="251"/>
      <c r="N44" s="247"/>
    </row>
    <row r="45" spans="1:18" ht="16.5" x14ac:dyDescent="0.2">
      <c r="A45" s="244">
        <v>22</v>
      </c>
      <c r="B45" s="245" t="s">
        <v>291</v>
      </c>
      <c r="C45" s="246"/>
      <c r="D45" s="246"/>
      <c r="E45" s="246"/>
      <c r="F45" s="247"/>
      <c r="G45" s="244"/>
      <c r="H45" s="248">
        <v>5</v>
      </c>
      <c r="I45" s="244">
        <v>50</v>
      </c>
      <c r="J45" s="249">
        <f t="shared" si="0"/>
        <v>250</v>
      </c>
      <c r="K45" s="245">
        <v>1</v>
      </c>
      <c r="L45" s="250"/>
      <c r="M45" s="251">
        <v>4</v>
      </c>
      <c r="N45" s="247"/>
    </row>
    <row r="46" spans="1:18" ht="16.5" x14ac:dyDescent="0.2">
      <c r="A46" s="244">
        <v>23</v>
      </c>
      <c r="B46" s="245" t="s">
        <v>292</v>
      </c>
      <c r="C46" s="246"/>
      <c r="D46" s="246"/>
      <c r="E46" s="246"/>
      <c r="F46" s="247"/>
      <c r="G46" s="244"/>
      <c r="H46" s="248">
        <v>35</v>
      </c>
      <c r="I46" s="244">
        <v>80</v>
      </c>
      <c r="J46" s="249">
        <f t="shared" si="0"/>
        <v>2800</v>
      </c>
      <c r="K46" s="245">
        <v>20</v>
      </c>
      <c r="L46" s="250"/>
      <c r="M46" s="251">
        <v>15</v>
      </c>
      <c r="N46" s="247"/>
    </row>
    <row r="47" spans="1:18" ht="16.5" hidden="1" x14ac:dyDescent="0.2">
      <c r="A47" s="244">
        <v>24</v>
      </c>
      <c r="B47" s="245" t="s">
        <v>293</v>
      </c>
      <c r="C47" s="246"/>
      <c r="D47" s="246"/>
      <c r="E47" s="246"/>
      <c r="F47" s="247"/>
      <c r="G47" s="244"/>
      <c r="H47" s="248">
        <v>12</v>
      </c>
      <c r="I47" s="244">
        <v>75</v>
      </c>
      <c r="J47" s="249">
        <f t="shared" si="0"/>
        <v>900</v>
      </c>
      <c r="K47" s="245"/>
      <c r="L47" s="250"/>
      <c r="M47" s="251"/>
      <c r="N47" s="247"/>
    </row>
    <row r="48" spans="1:18" ht="16.5" hidden="1" x14ac:dyDescent="0.2">
      <c r="A48" s="244">
        <v>25</v>
      </c>
      <c r="B48" s="245" t="s">
        <v>294</v>
      </c>
      <c r="C48" s="246"/>
      <c r="D48" s="246"/>
      <c r="E48" s="246"/>
      <c r="F48" s="247"/>
      <c r="G48" s="244"/>
      <c r="H48" s="248">
        <v>20</v>
      </c>
      <c r="I48" s="244">
        <v>70</v>
      </c>
      <c r="J48" s="249">
        <f t="shared" si="0"/>
        <v>1400</v>
      </c>
      <c r="K48" s="245"/>
      <c r="L48" s="250"/>
      <c r="M48" s="251"/>
      <c r="N48" s="247"/>
    </row>
    <row r="49" spans="1:14" ht="16.5" hidden="1" x14ac:dyDescent="0.2">
      <c r="A49" s="244">
        <v>29</v>
      </c>
      <c r="B49" s="245" t="s">
        <v>295</v>
      </c>
      <c r="C49" s="252"/>
      <c r="D49" s="252"/>
      <c r="E49" s="252"/>
      <c r="F49" s="253"/>
      <c r="G49" s="254"/>
      <c r="H49" s="248"/>
      <c r="I49" s="244"/>
      <c r="J49" s="249">
        <f t="shared" si="0"/>
        <v>0</v>
      </c>
      <c r="K49" s="245"/>
      <c r="L49" s="250"/>
      <c r="M49" s="251"/>
      <c r="N49" s="247"/>
    </row>
    <row r="50" spans="1:14" ht="16.5" x14ac:dyDescent="0.2">
      <c r="A50" s="255">
        <v>24</v>
      </c>
      <c r="B50" s="245" t="s">
        <v>296</v>
      </c>
      <c r="C50" s="256"/>
      <c r="D50" s="256"/>
      <c r="E50" s="256"/>
      <c r="F50" s="257"/>
      <c r="G50" s="255"/>
      <c r="H50" s="248">
        <v>5</v>
      </c>
      <c r="I50" s="244">
        <v>220</v>
      </c>
      <c r="J50" s="249">
        <f t="shared" si="0"/>
        <v>1100</v>
      </c>
      <c r="K50" s="245">
        <v>3</v>
      </c>
      <c r="L50" s="250"/>
      <c r="M50" s="251"/>
      <c r="N50" s="247"/>
    </row>
    <row r="51" spans="1:14" ht="16.5" x14ac:dyDescent="0.2">
      <c r="A51" s="244">
        <v>25</v>
      </c>
      <c r="B51" s="245" t="s">
        <v>297</v>
      </c>
      <c r="C51" s="246"/>
      <c r="D51" s="246"/>
      <c r="E51" s="246"/>
      <c r="F51" s="247"/>
      <c r="G51" s="244"/>
      <c r="H51" s="248">
        <v>10</v>
      </c>
      <c r="I51" s="244">
        <v>160</v>
      </c>
      <c r="J51" s="249">
        <f t="shared" si="0"/>
        <v>1600</v>
      </c>
      <c r="K51" s="245">
        <v>3</v>
      </c>
      <c r="L51" s="250"/>
      <c r="M51" s="251">
        <v>3</v>
      </c>
      <c r="N51" s="247"/>
    </row>
    <row r="52" spans="1:14" ht="16.5" x14ac:dyDescent="0.2">
      <c r="A52" s="244">
        <v>26</v>
      </c>
      <c r="B52" s="245" t="s">
        <v>298</v>
      </c>
      <c r="C52" s="246"/>
      <c r="D52" s="246"/>
      <c r="E52" s="246"/>
      <c r="F52" s="247"/>
      <c r="G52" s="244"/>
      <c r="H52" s="248">
        <v>30</v>
      </c>
      <c r="I52" s="244">
        <v>105</v>
      </c>
      <c r="J52" s="249">
        <f t="shared" si="0"/>
        <v>3150</v>
      </c>
      <c r="K52" s="245">
        <v>20</v>
      </c>
      <c r="L52" s="250"/>
      <c r="M52" s="251">
        <v>10</v>
      </c>
      <c r="N52" s="247"/>
    </row>
    <row r="53" spans="1:14" ht="16.5" x14ac:dyDescent="0.2">
      <c r="A53" s="244">
        <v>27</v>
      </c>
      <c r="B53" s="245" t="s">
        <v>299</v>
      </c>
      <c r="C53" s="246"/>
      <c r="D53" s="246"/>
      <c r="E53" s="246"/>
      <c r="F53" s="247"/>
      <c r="G53" s="244"/>
      <c r="H53" s="248">
        <v>14</v>
      </c>
      <c r="I53" s="244">
        <v>175</v>
      </c>
      <c r="J53" s="249">
        <f t="shared" si="0"/>
        <v>2450</v>
      </c>
      <c r="K53" s="245">
        <v>7</v>
      </c>
      <c r="L53" s="250"/>
      <c r="M53" s="251">
        <v>7</v>
      </c>
      <c r="N53" s="247"/>
    </row>
    <row r="54" spans="1:14" ht="16.5" x14ac:dyDescent="0.2">
      <c r="A54" s="244">
        <v>28</v>
      </c>
      <c r="B54" s="245" t="s">
        <v>300</v>
      </c>
      <c r="C54" s="246"/>
      <c r="D54" s="246"/>
      <c r="E54" s="246"/>
      <c r="F54" s="247"/>
      <c r="G54" s="244"/>
      <c r="H54" s="248">
        <v>12</v>
      </c>
      <c r="I54" s="244">
        <v>140</v>
      </c>
      <c r="J54" s="249">
        <f t="shared" si="0"/>
        <v>1680</v>
      </c>
      <c r="K54" s="245">
        <v>6</v>
      </c>
      <c r="L54" s="250"/>
      <c r="M54" s="251">
        <v>6</v>
      </c>
      <c r="N54" s="247"/>
    </row>
    <row r="55" spans="1:14" ht="16.5" x14ac:dyDescent="0.2">
      <c r="A55" s="244">
        <v>29</v>
      </c>
      <c r="B55" s="245" t="s">
        <v>301</v>
      </c>
      <c r="C55" s="246"/>
      <c r="D55" s="246"/>
      <c r="E55" s="246"/>
      <c r="F55" s="247"/>
      <c r="G55" s="244"/>
      <c r="H55" s="248">
        <v>25</v>
      </c>
      <c r="I55" s="244">
        <v>10</v>
      </c>
      <c r="J55" s="249">
        <f t="shared" si="0"/>
        <v>250</v>
      </c>
      <c r="K55" s="245">
        <v>12</v>
      </c>
      <c r="L55" s="250"/>
      <c r="M55" s="251">
        <v>13</v>
      </c>
      <c r="N55" s="247"/>
    </row>
    <row r="56" spans="1:14" ht="16.5" x14ac:dyDescent="0.2">
      <c r="A56" s="254">
        <v>30</v>
      </c>
      <c r="B56" s="258" t="s">
        <v>302</v>
      </c>
      <c r="C56" s="252"/>
      <c r="D56" s="252"/>
      <c r="E56" s="252"/>
      <c r="F56" s="253"/>
      <c r="G56" s="254"/>
      <c r="H56" s="259">
        <v>6</v>
      </c>
      <c r="I56" s="254">
        <v>30</v>
      </c>
      <c r="J56" s="249">
        <f t="shared" si="0"/>
        <v>180</v>
      </c>
      <c r="K56" s="258">
        <v>3</v>
      </c>
      <c r="L56" s="260"/>
      <c r="M56" s="261">
        <v>3</v>
      </c>
      <c r="N56" s="253"/>
    </row>
    <row r="57" spans="1:14" ht="16.5" x14ac:dyDescent="0.2">
      <c r="A57" s="254">
        <v>31</v>
      </c>
      <c r="B57" s="262" t="s">
        <v>303</v>
      </c>
      <c r="C57" s="252"/>
      <c r="D57" s="252"/>
      <c r="E57" s="252"/>
      <c r="F57" s="253"/>
      <c r="G57" s="254"/>
      <c r="H57" s="259">
        <v>30</v>
      </c>
      <c r="I57" s="254">
        <v>235</v>
      </c>
      <c r="J57" s="249">
        <f t="shared" si="0"/>
        <v>7050</v>
      </c>
      <c r="K57" s="258">
        <v>10</v>
      </c>
      <c r="L57" s="260"/>
      <c r="M57" s="261">
        <v>20</v>
      </c>
      <c r="N57" s="253"/>
    </row>
    <row r="58" spans="1:14" ht="16.5" x14ac:dyDescent="0.2">
      <c r="A58" s="254">
        <v>32</v>
      </c>
      <c r="B58" s="245" t="s">
        <v>304</v>
      </c>
      <c r="C58" s="252"/>
      <c r="D58" s="252"/>
      <c r="E58" s="252"/>
      <c r="F58" s="253"/>
      <c r="G58" s="254"/>
      <c r="H58" s="259">
        <v>30</v>
      </c>
      <c r="I58" s="254">
        <v>275</v>
      </c>
      <c r="J58" s="249">
        <f t="shared" si="0"/>
        <v>8250</v>
      </c>
      <c r="K58" s="258">
        <v>10</v>
      </c>
      <c r="L58" s="260"/>
      <c r="M58" s="261">
        <v>20</v>
      </c>
      <c r="N58" s="253"/>
    </row>
    <row r="59" spans="1:14" ht="16.5" x14ac:dyDescent="0.2">
      <c r="A59" s="254">
        <v>33</v>
      </c>
      <c r="B59" s="263" t="s">
        <v>305</v>
      </c>
      <c r="C59" s="252"/>
      <c r="D59" s="252"/>
      <c r="E59" s="252"/>
      <c r="F59" s="253"/>
      <c r="G59" s="254"/>
      <c r="H59" s="259">
        <v>2</v>
      </c>
      <c r="I59" s="254">
        <v>200</v>
      </c>
      <c r="J59" s="249">
        <f t="shared" si="0"/>
        <v>400</v>
      </c>
      <c r="K59" s="258">
        <v>2</v>
      </c>
      <c r="L59" s="260"/>
      <c r="M59" s="261"/>
      <c r="N59" s="253"/>
    </row>
    <row r="60" spans="1:14" ht="16.5" x14ac:dyDescent="0.2">
      <c r="A60" s="254">
        <v>34</v>
      </c>
      <c r="B60" s="258" t="s">
        <v>306</v>
      </c>
      <c r="C60" s="252"/>
      <c r="D60" s="252"/>
      <c r="E60" s="252"/>
      <c r="F60" s="253"/>
      <c r="G60" s="254"/>
      <c r="H60" s="259">
        <v>30</v>
      </c>
      <c r="I60" s="254">
        <v>200</v>
      </c>
      <c r="J60" s="249">
        <f t="shared" si="0"/>
        <v>6000</v>
      </c>
      <c r="K60" s="258">
        <v>15</v>
      </c>
      <c r="L60" s="260"/>
      <c r="M60" s="261">
        <v>15</v>
      </c>
      <c r="N60" s="253"/>
    </row>
    <row r="61" spans="1:14" ht="16.5" x14ac:dyDescent="0.2">
      <c r="A61" s="254">
        <v>35</v>
      </c>
      <c r="B61" s="258" t="s">
        <v>307</v>
      </c>
      <c r="C61" s="252"/>
      <c r="D61" s="252"/>
      <c r="E61" s="252"/>
      <c r="F61" s="253"/>
      <c r="G61" s="254"/>
      <c r="H61" s="259">
        <v>30</v>
      </c>
      <c r="I61" s="254">
        <v>200</v>
      </c>
      <c r="J61" s="249">
        <f t="shared" si="0"/>
        <v>6000</v>
      </c>
      <c r="K61" s="258">
        <v>15</v>
      </c>
      <c r="L61" s="260"/>
      <c r="M61" s="261">
        <v>15</v>
      </c>
      <c r="N61" s="253"/>
    </row>
    <row r="62" spans="1:14" ht="16.5" x14ac:dyDescent="0.2">
      <c r="A62" s="254">
        <v>36</v>
      </c>
      <c r="B62" s="258" t="s">
        <v>308</v>
      </c>
      <c r="C62" s="252"/>
      <c r="D62" s="252"/>
      <c r="E62" s="252"/>
      <c r="F62" s="253"/>
      <c r="G62" s="254"/>
      <c r="H62" s="259">
        <v>30</v>
      </c>
      <c r="I62" s="254">
        <v>200</v>
      </c>
      <c r="J62" s="249">
        <f t="shared" si="0"/>
        <v>6000</v>
      </c>
      <c r="K62" s="258">
        <v>15</v>
      </c>
      <c r="L62" s="260"/>
      <c r="M62" s="261">
        <v>15</v>
      </c>
      <c r="N62" s="253"/>
    </row>
    <row r="63" spans="1:14" ht="16.5" x14ac:dyDescent="0.2">
      <c r="A63" s="254">
        <v>37</v>
      </c>
      <c r="B63" s="258" t="s">
        <v>309</v>
      </c>
      <c r="C63" s="252"/>
      <c r="D63" s="252"/>
      <c r="E63" s="252"/>
      <c r="F63" s="253"/>
      <c r="G63" s="254"/>
      <c r="H63" s="259">
        <v>2</v>
      </c>
      <c r="I63" s="254">
        <v>70</v>
      </c>
      <c r="J63" s="249">
        <f t="shared" si="0"/>
        <v>140</v>
      </c>
      <c r="K63" s="258">
        <v>1</v>
      </c>
      <c r="L63" s="260"/>
      <c r="M63" s="261">
        <v>1</v>
      </c>
      <c r="N63" s="253"/>
    </row>
    <row r="64" spans="1:14" ht="16.5" x14ac:dyDescent="0.2">
      <c r="A64" s="254">
        <v>38</v>
      </c>
      <c r="B64" s="258" t="s">
        <v>310</v>
      </c>
      <c r="C64" s="252"/>
      <c r="D64" s="252"/>
      <c r="E64" s="252"/>
      <c r="F64" s="253"/>
      <c r="G64" s="254"/>
      <c r="H64" s="259">
        <v>30</v>
      </c>
      <c r="I64" s="254">
        <v>200</v>
      </c>
      <c r="J64" s="249">
        <f t="shared" si="0"/>
        <v>6000</v>
      </c>
      <c r="K64" s="258">
        <v>15</v>
      </c>
      <c r="L64" s="260"/>
      <c r="M64" s="261">
        <v>15</v>
      </c>
      <c r="N64" s="253"/>
    </row>
    <row r="65" spans="1:19" ht="16.5" x14ac:dyDescent="0.2">
      <c r="A65" s="254">
        <v>39</v>
      </c>
      <c r="B65" s="258" t="s">
        <v>311</v>
      </c>
      <c r="C65" s="252"/>
      <c r="D65" s="252"/>
      <c r="E65" s="252"/>
      <c r="F65" s="253"/>
      <c r="G65" s="254"/>
      <c r="H65" s="259">
        <v>30</v>
      </c>
      <c r="I65" s="254">
        <v>110</v>
      </c>
      <c r="J65" s="249">
        <f t="shared" si="0"/>
        <v>3300</v>
      </c>
      <c r="K65" s="258">
        <v>20</v>
      </c>
      <c r="L65" s="260"/>
      <c r="M65" s="261">
        <v>10</v>
      </c>
      <c r="N65" s="253"/>
    </row>
    <row r="66" spans="1:19" ht="16.5" x14ac:dyDescent="0.2">
      <c r="A66" s="264">
        <v>40</v>
      </c>
      <c r="B66" s="263" t="s">
        <v>312</v>
      </c>
      <c r="C66" s="265"/>
      <c r="D66" s="265"/>
      <c r="E66" s="265"/>
      <c r="F66" s="266"/>
      <c r="G66" s="264"/>
      <c r="H66" s="267">
        <v>30</v>
      </c>
      <c r="I66" s="264">
        <v>110</v>
      </c>
      <c r="J66" s="268">
        <v>3300</v>
      </c>
      <c r="K66" s="263">
        <v>20</v>
      </c>
      <c r="L66" s="269"/>
      <c r="M66" s="270">
        <v>10</v>
      </c>
      <c r="N66" s="266"/>
    </row>
    <row r="67" spans="1:19" x14ac:dyDescent="0.2">
      <c r="A67" s="271"/>
      <c r="B67" s="272"/>
      <c r="C67" s="272"/>
      <c r="D67" s="272"/>
      <c r="E67" s="272"/>
      <c r="F67" s="272"/>
      <c r="G67" s="272"/>
      <c r="H67" s="273" t="s">
        <v>313</v>
      </c>
      <c r="I67" s="272"/>
      <c r="J67" s="274">
        <v>100000</v>
      </c>
      <c r="K67" s="272"/>
      <c r="L67" s="272"/>
      <c r="M67" s="272"/>
      <c r="N67" s="275"/>
    </row>
    <row r="68" spans="1:19" x14ac:dyDescent="0.2">
      <c r="A68" s="174"/>
      <c r="B68" s="174"/>
      <c r="C68" s="174"/>
      <c r="D68" s="174"/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S68" s="276">
        <v>69540.009999999995</v>
      </c>
    </row>
    <row r="69" spans="1:19" ht="16.5" x14ac:dyDescent="0.2">
      <c r="A69" s="170" t="s">
        <v>314</v>
      </c>
      <c r="F69" s="170" t="s">
        <v>315</v>
      </c>
      <c r="K69" s="170" t="s">
        <v>316</v>
      </c>
      <c r="M69" s="214"/>
      <c r="N69" s="214"/>
      <c r="S69" s="170">
        <v>1000</v>
      </c>
    </row>
    <row r="70" spans="1:19" ht="16.5" x14ac:dyDescent="0.2">
      <c r="A70" s="225"/>
      <c r="B70" s="213"/>
      <c r="C70" s="214"/>
      <c r="D70" s="214"/>
      <c r="E70" s="214"/>
      <c r="F70" s="214"/>
      <c r="G70" s="225"/>
      <c r="H70" s="214"/>
      <c r="I70" s="214"/>
      <c r="J70" s="277"/>
      <c r="K70" s="214"/>
      <c r="L70" s="214"/>
      <c r="M70" s="214"/>
      <c r="N70" s="214"/>
    </row>
    <row r="71" spans="1:19" ht="16.5" x14ac:dyDescent="0.25">
      <c r="A71" s="225"/>
      <c r="B71" s="214"/>
      <c r="C71" s="671" t="s">
        <v>317</v>
      </c>
      <c r="D71" s="671"/>
      <c r="H71" s="671" t="s">
        <v>317</v>
      </c>
      <c r="I71" s="671"/>
      <c r="L71" s="278" t="s">
        <v>318</v>
      </c>
      <c r="M71" s="278"/>
      <c r="N71" s="207"/>
    </row>
    <row r="72" spans="1:19" ht="16.5" x14ac:dyDescent="0.2">
      <c r="A72" s="225"/>
      <c r="B72" s="214"/>
      <c r="C72" s="672" t="s">
        <v>319</v>
      </c>
      <c r="D72" s="672"/>
      <c r="H72" s="279" t="s">
        <v>320</v>
      </c>
      <c r="L72" s="280" t="s">
        <v>321</v>
      </c>
      <c r="M72" s="280"/>
    </row>
    <row r="73" spans="1:19" ht="16.5" x14ac:dyDescent="0.2">
      <c r="S73" s="281">
        <v>76370.009999999995</v>
      </c>
    </row>
    <row r="74" spans="1:19" ht="16.5" x14ac:dyDescent="0.2">
      <c r="S74" s="277"/>
    </row>
    <row r="75" spans="1:19" ht="16.5" x14ac:dyDescent="0.2">
      <c r="S75" s="277"/>
    </row>
    <row r="77" spans="1:19" x14ac:dyDescent="0.2">
      <c r="A77" s="673"/>
      <c r="B77" s="673"/>
      <c r="C77" s="673"/>
      <c r="D77" s="673"/>
      <c r="E77" s="673"/>
      <c r="F77" s="673"/>
      <c r="G77" s="674"/>
      <c r="H77" s="674"/>
      <c r="I77" s="674"/>
      <c r="J77" s="674"/>
      <c r="K77" s="674"/>
      <c r="L77" s="674"/>
      <c r="M77" s="674"/>
      <c r="N77" s="674"/>
    </row>
    <row r="78" spans="1:19" x14ac:dyDescent="0.2">
      <c r="A78" s="673"/>
      <c r="B78" s="673"/>
      <c r="C78" s="673"/>
      <c r="D78" s="673"/>
      <c r="E78" s="673"/>
      <c r="F78" s="673"/>
      <c r="G78" s="282"/>
      <c r="H78" s="282"/>
      <c r="I78" s="282"/>
      <c r="J78" s="282"/>
      <c r="K78" s="282"/>
      <c r="L78" s="282"/>
      <c r="M78" s="282"/>
      <c r="N78" s="282"/>
    </row>
    <row r="79" spans="1:19" ht="16.5" x14ac:dyDescent="0.2">
      <c r="A79" s="225"/>
      <c r="B79" s="214"/>
      <c r="C79" s="214"/>
      <c r="D79" s="214"/>
      <c r="E79" s="214"/>
      <c r="F79" s="214"/>
      <c r="G79" s="225"/>
      <c r="H79" s="214"/>
      <c r="I79" s="225"/>
      <c r="J79" s="277"/>
      <c r="K79" s="214"/>
      <c r="L79" s="214"/>
      <c r="M79" s="214"/>
      <c r="N79" s="214"/>
    </row>
    <row r="80" spans="1:19" ht="16.5" x14ac:dyDescent="0.2">
      <c r="A80" s="225"/>
      <c r="B80" s="214"/>
      <c r="C80" s="214"/>
      <c r="D80" s="214"/>
      <c r="E80" s="214"/>
      <c r="F80" s="214"/>
      <c r="G80" s="225"/>
      <c r="H80" s="214"/>
      <c r="I80" s="225"/>
      <c r="J80" s="277"/>
      <c r="K80" s="214"/>
      <c r="L80" s="214"/>
      <c r="M80" s="214"/>
      <c r="N80" s="214"/>
    </row>
    <row r="81" spans="1:14" ht="16.5" x14ac:dyDescent="0.2">
      <c r="A81" s="225"/>
      <c r="B81" s="214"/>
      <c r="C81" s="214"/>
      <c r="D81" s="214"/>
      <c r="E81" s="214"/>
      <c r="F81" s="214"/>
      <c r="G81" s="225"/>
      <c r="H81" s="214"/>
      <c r="I81" s="225"/>
      <c r="J81" s="277"/>
      <c r="K81" s="214"/>
      <c r="L81" s="214"/>
      <c r="M81" s="214"/>
      <c r="N81" s="214"/>
    </row>
    <row r="82" spans="1:14" ht="16.5" x14ac:dyDescent="0.2">
      <c r="A82" s="225"/>
      <c r="B82" s="214"/>
      <c r="C82" s="214"/>
      <c r="D82" s="214"/>
      <c r="E82" s="214"/>
      <c r="F82" s="214"/>
      <c r="G82" s="225"/>
      <c r="H82" s="214"/>
      <c r="I82" s="225"/>
      <c r="J82" s="277"/>
      <c r="K82" s="214"/>
      <c r="L82" s="214"/>
      <c r="M82" s="214"/>
      <c r="N82" s="214"/>
    </row>
    <row r="83" spans="1:14" ht="16.5" x14ac:dyDescent="0.2">
      <c r="A83" s="225"/>
      <c r="B83" s="214"/>
      <c r="C83" s="214"/>
      <c r="D83" s="214"/>
      <c r="E83" s="214"/>
      <c r="F83" s="214"/>
      <c r="G83" s="225"/>
      <c r="H83" s="214"/>
      <c r="I83" s="225"/>
      <c r="J83" s="277"/>
      <c r="K83" s="214"/>
      <c r="L83" s="214"/>
      <c r="M83" s="214"/>
      <c r="N83" s="214"/>
    </row>
    <row r="84" spans="1:14" ht="16.5" x14ac:dyDescent="0.2">
      <c r="A84" s="225"/>
      <c r="B84" s="214"/>
      <c r="C84" s="214"/>
      <c r="D84" s="214"/>
      <c r="E84" s="214"/>
      <c r="F84" s="214"/>
      <c r="G84" s="225"/>
      <c r="H84" s="214"/>
      <c r="I84" s="225"/>
      <c r="J84" s="283"/>
      <c r="K84" s="214"/>
      <c r="L84" s="214"/>
      <c r="M84" s="214"/>
      <c r="N84" s="214"/>
    </row>
    <row r="85" spans="1:14" ht="16.5" x14ac:dyDescent="0.2">
      <c r="A85" s="225"/>
      <c r="B85" s="214"/>
      <c r="C85" s="214"/>
      <c r="D85" s="214"/>
      <c r="E85" s="214"/>
      <c r="F85" s="214"/>
      <c r="G85" s="225"/>
      <c r="H85" s="214"/>
      <c r="I85" s="225"/>
      <c r="J85" s="277"/>
      <c r="K85" s="214"/>
      <c r="L85" s="214"/>
      <c r="M85" s="214"/>
      <c r="N85" s="214"/>
    </row>
    <row r="86" spans="1:14" ht="16.5" x14ac:dyDescent="0.2">
      <c r="A86" s="225"/>
      <c r="B86" s="214"/>
      <c r="C86" s="214"/>
      <c r="D86" s="214"/>
      <c r="E86" s="214"/>
      <c r="F86" s="214"/>
      <c r="G86" s="225"/>
      <c r="H86" s="214"/>
      <c r="I86" s="225"/>
      <c r="J86" s="277"/>
      <c r="K86" s="214"/>
      <c r="L86" s="214"/>
      <c r="M86" s="214"/>
      <c r="N86" s="214"/>
    </row>
    <row r="87" spans="1:14" x14ac:dyDescent="0.2">
      <c r="A87" s="174"/>
      <c r="B87" s="174"/>
      <c r="C87" s="174"/>
      <c r="D87" s="223"/>
      <c r="E87" s="174"/>
      <c r="F87" s="174"/>
      <c r="G87" s="174"/>
      <c r="H87" s="174"/>
      <c r="I87" s="174"/>
      <c r="J87" s="284"/>
      <c r="K87" s="174"/>
      <c r="L87" s="174"/>
      <c r="M87" s="174"/>
      <c r="N87" s="174"/>
    </row>
    <row r="88" spans="1:14" x14ac:dyDescent="0.2">
      <c r="A88" s="174"/>
      <c r="B88" s="174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</row>
    <row r="89" spans="1:14" x14ac:dyDescent="0.2">
      <c r="J89" s="285"/>
    </row>
    <row r="90" spans="1:14" ht="16.5" x14ac:dyDescent="0.2">
      <c r="A90" s="170" t="s">
        <v>314</v>
      </c>
      <c r="F90" s="170" t="s">
        <v>315</v>
      </c>
      <c r="K90" s="170" t="s">
        <v>316</v>
      </c>
      <c r="M90" s="214"/>
      <c r="N90" s="214"/>
    </row>
    <row r="91" spans="1:14" ht="16.5" x14ac:dyDescent="0.2">
      <c r="A91" s="225"/>
      <c r="B91" s="213"/>
      <c r="C91" s="214"/>
      <c r="D91" s="214"/>
      <c r="E91" s="214"/>
      <c r="F91" s="214"/>
      <c r="G91" s="225"/>
      <c r="H91" s="214"/>
      <c r="I91" s="214"/>
      <c r="J91" s="277"/>
      <c r="K91" s="214"/>
      <c r="L91" s="214"/>
      <c r="M91" s="214"/>
      <c r="N91" s="214"/>
    </row>
    <row r="92" spans="1:14" ht="16.5" x14ac:dyDescent="0.25">
      <c r="A92" s="225"/>
      <c r="B92" s="214"/>
      <c r="C92" s="671" t="s">
        <v>317</v>
      </c>
      <c r="D92" s="671"/>
      <c r="H92" s="671" t="s">
        <v>317</v>
      </c>
      <c r="I92" s="671"/>
      <c r="L92" s="278" t="s">
        <v>322</v>
      </c>
      <c r="M92" s="278"/>
      <c r="N92" s="207"/>
    </row>
    <row r="93" spans="1:14" ht="16.5" x14ac:dyDescent="0.2">
      <c r="A93" s="225"/>
      <c r="B93" s="214"/>
      <c r="C93" s="672" t="s">
        <v>319</v>
      </c>
      <c r="D93" s="672"/>
      <c r="H93" s="279" t="s">
        <v>320</v>
      </c>
      <c r="L93" s="280" t="s">
        <v>323</v>
      </c>
      <c r="M93" s="280"/>
    </row>
    <row r="94" spans="1:14" x14ac:dyDescent="0.2">
      <c r="A94" s="174"/>
      <c r="B94" s="174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</row>
    <row r="97" spans="1:14" x14ac:dyDescent="0.2">
      <c r="A97" s="174"/>
      <c r="B97" s="174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</row>
    <row r="98" spans="1:14" x14ac:dyDescent="0.2">
      <c r="A98" s="174"/>
      <c r="B98" s="174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</row>
    <row r="99" spans="1:14" ht="15" x14ac:dyDescent="0.25">
      <c r="A99" s="174"/>
      <c r="B99" s="174"/>
      <c r="C99" s="667"/>
      <c r="D99" s="667"/>
      <c r="E99" s="174"/>
      <c r="F99" s="174"/>
      <c r="G99" s="174"/>
      <c r="H99" s="667"/>
      <c r="I99" s="667"/>
      <c r="J99" s="174"/>
      <c r="K99" s="174"/>
      <c r="L99" s="286"/>
      <c r="M99" s="286"/>
      <c r="N99" s="174"/>
    </row>
    <row r="100" spans="1:14" ht="14.25" x14ac:dyDescent="0.2">
      <c r="A100" s="174"/>
      <c r="B100" s="287"/>
      <c r="C100" s="287"/>
      <c r="D100" s="287"/>
      <c r="E100" s="174"/>
      <c r="F100" s="174"/>
      <c r="G100" s="174"/>
      <c r="H100" s="223"/>
      <c r="I100" s="174"/>
      <c r="J100" s="174"/>
      <c r="K100" s="174"/>
      <c r="L100" s="280"/>
      <c r="M100" s="280"/>
      <c r="N100" s="174"/>
    </row>
    <row r="101" spans="1:14" x14ac:dyDescent="0.2">
      <c r="A101" s="174"/>
      <c r="B101" s="174"/>
      <c r="C101" s="288"/>
      <c r="D101" s="174"/>
      <c r="E101" s="174"/>
      <c r="F101" s="174"/>
      <c r="G101" s="174"/>
      <c r="H101" s="174"/>
      <c r="I101" s="174"/>
      <c r="J101" s="174"/>
      <c r="K101" s="174"/>
      <c r="L101" s="174"/>
      <c r="M101" s="174"/>
      <c r="N101" s="174"/>
    </row>
    <row r="102" spans="1:14" x14ac:dyDescent="0.2">
      <c r="A102" s="174"/>
      <c r="B102" s="174"/>
      <c r="C102" s="174"/>
      <c r="D102" s="174"/>
      <c r="E102" s="174"/>
      <c r="F102" s="174"/>
      <c r="G102" s="174"/>
      <c r="H102" s="174"/>
      <c r="I102" s="174"/>
      <c r="J102" s="174"/>
      <c r="K102" s="174"/>
      <c r="L102" s="174"/>
      <c r="M102" s="174"/>
      <c r="N102" s="174"/>
    </row>
  </sheetData>
  <sheetProtection password="C1B6" sheet="1" objects="1" scenarios="1"/>
  <mergeCells count="28">
    <mergeCell ref="C92:D92"/>
    <mergeCell ref="H92:I92"/>
    <mergeCell ref="C93:D93"/>
    <mergeCell ref="C99:D99"/>
    <mergeCell ref="H99:I99"/>
    <mergeCell ref="K39:N39"/>
    <mergeCell ref="C71:D71"/>
    <mergeCell ref="H71:I71"/>
    <mergeCell ref="C72:D72"/>
    <mergeCell ref="A77:A78"/>
    <mergeCell ref="B77:F78"/>
    <mergeCell ref="G77:H77"/>
    <mergeCell ref="I77:J77"/>
    <mergeCell ref="K77:N77"/>
    <mergeCell ref="C26:D26"/>
    <mergeCell ref="H26:I26"/>
    <mergeCell ref="C27:D27"/>
    <mergeCell ref="A39:A40"/>
    <mergeCell ref="B39:F40"/>
    <mergeCell ref="G39:H39"/>
    <mergeCell ref="I39:J39"/>
    <mergeCell ref="A1:N1"/>
    <mergeCell ref="A2:N2"/>
    <mergeCell ref="A10:A11"/>
    <mergeCell ref="B10:F11"/>
    <mergeCell ref="G10:H10"/>
    <mergeCell ref="I10:J10"/>
    <mergeCell ref="K10:N10"/>
  </mergeCells>
  <pageMargins left="1.5" right="0" top="0.75" bottom="0.75" header="0.5" footer="0.5"/>
  <pageSetup paperSize="5" orientation="landscape" horizontalDpi="4294967294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54"/>
  <sheetViews>
    <sheetView showGridLines="0" zoomScale="70" zoomScaleNormal="70" workbookViewId="0">
      <selection activeCell="C173" sqref="C173"/>
    </sheetView>
  </sheetViews>
  <sheetFormatPr defaultColWidth="8.28515625" defaultRowHeight="15" x14ac:dyDescent="0.25"/>
  <cols>
    <col min="1" max="1" width="10" style="290" customWidth="1"/>
    <col min="2" max="2" width="42.42578125" style="289" customWidth="1"/>
    <col min="3" max="3" width="13.42578125" style="290" customWidth="1"/>
    <col min="4" max="4" width="12" style="291" customWidth="1"/>
    <col min="5" max="5" width="13.42578125" style="292" customWidth="1"/>
    <col min="6" max="6" width="8.42578125" style="290" customWidth="1"/>
    <col min="7" max="7" width="8" style="290" customWidth="1"/>
    <col min="8" max="8" width="8.28515625" style="290" customWidth="1"/>
    <col min="9" max="11" width="8.5703125" style="290" customWidth="1"/>
    <col min="12" max="12" width="8" style="290" customWidth="1"/>
    <col min="13" max="13" width="7.42578125" style="290" customWidth="1"/>
    <col min="14" max="14" width="8.5703125" style="290" customWidth="1"/>
    <col min="15" max="15" width="8.28515625" style="290" customWidth="1"/>
    <col min="16" max="16" width="8.42578125" style="290" customWidth="1"/>
    <col min="17" max="17" width="9" style="290" customWidth="1"/>
    <col min="18" max="19" width="13.42578125" style="290" customWidth="1"/>
    <col min="20" max="21" width="8.28515625" style="290"/>
    <col min="22" max="23" width="8.28515625" style="293"/>
    <col min="24" max="16384" width="8.28515625" style="290"/>
  </cols>
  <sheetData>
    <row r="1" spans="1:26" ht="6" customHeight="1" x14ac:dyDescent="0.25">
      <c r="A1" s="1"/>
    </row>
    <row r="2" spans="1:26" ht="15.75" customHeight="1" x14ac:dyDescent="0.25">
      <c r="A2" s="606" t="s">
        <v>132</v>
      </c>
      <c r="B2" s="606"/>
      <c r="C2" s="606"/>
      <c r="D2" s="606"/>
      <c r="E2" s="606"/>
      <c r="F2" s="606"/>
      <c r="G2" s="606"/>
      <c r="H2" s="606"/>
      <c r="I2" s="606"/>
      <c r="J2" s="606"/>
      <c r="K2" s="606"/>
      <c r="L2" s="606"/>
      <c r="M2" s="606"/>
      <c r="N2" s="606"/>
      <c r="O2" s="606"/>
      <c r="P2" s="606"/>
      <c r="Q2" s="606"/>
    </row>
    <row r="3" spans="1:26" ht="6.75" customHeight="1" x14ac:dyDescent="0.25">
      <c r="A3" s="7"/>
    </row>
    <row r="4" spans="1:26" ht="30" customHeight="1" x14ac:dyDescent="0.25">
      <c r="A4" s="7"/>
      <c r="C4" s="607" t="s">
        <v>1</v>
      </c>
      <c r="D4" s="607"/>
      <c r="E4" s="607"/>
      <c r="F4" s="607"/>
      <c r="G4" s="607"/>
      <c r="H4" s="607"/>
      <c r="I4" s="607"/>
      <c r="J4" s="607"/>
    </row>
    <row r="5" spans="1:26" ht="24" customHeight="1" x14ac:dyDescent="0.25">
      <c r="A5" s="7" t="s">
        <v>324</v>
      </c>
      <c r="D5" s="290"/>
      <c r="E5" s="290"/>
    </row>
    <row r="6" spans="1:26" ht="1.5" hidden="1" customHeight="1" x14ac:dyDescent="0.25">
      <c r="A6" s="7"/>
    </row>
    <row r="7" spans="1:26" ht="17.25" customHeight="1" x14ac:dyDescent="0.25">
      <c r="A7" s="9" t="s">
        <v>3</v>
      </c>
    </row>
    <row r="8" spans="1:26" ht="22.5" customHeight="1" thickBot="1" x14ac:dyDescent="0.3">
      <c r="A8" s="7" t="s">
        <v>4</v>
      </c>
    </row>
    <row r="9" spans="1:26" s="11" customFormat="1" ht="19.5" customHeight="1" x14ac:dyDescent="0.2">
      <c r="A9" s="608" t="s">
        <v>5</v>
      </c>
      <c r="B9" s="610" t="s">
        <v>6</v>
      </c>
      <c r="C9" s="10" t="s">
        <v>7</v>
      </c>
      <c r="D9" s="612" t="s">
        <v>8</v>
      </c>
      <c r="E9" s="610" t="s">
        <v>9</v>
      </c>
      <c r="F9" s="610" t="s">
        <v>10</v>
      </c>
      <c r="G9" s="610"/>
      <c r="H9" s="610"/>
      <c r="I9" s="610"/>
      <c r="J9" s="610"/>
      <c r="K9" s="610"/>
      <c r="L9" s="610"/>
      <c r="M9" s="610"/>
      <c r="N9" s="610"/>
      <c r="O9" s="610"/>
      <c r="P9" s="610"/>
      <c r="Q9" s="614"/>
      <c r="V9" s="12" t="s">
        <v>11</v>
      </c>
      <c r="W9" s="12" t="s">
        <v>12</v>
      </c>
    </row>
    <row r="10" spans="1:26" s="11" customFormat="1" ht="18" customHeight="1" thickBot="1" x14ac:dyDescent="0.25">
      <c r="A10" s="609"/>
      <c r="B10" s="611"/>
      <c r="C10" s="13" t="s">
        <v>13</v>
      </c>
      <c r="D10" s="613"/>
      <c r="E10" s="611"/>
      <c r="F10" s="13" t="s">
        <v>14</v>
      </c>
      <c r="G10" s="13" t="s">
        <v>15</v>
      </c>
      <c r="H10" s="13" t="s">
        <v>16</v>
      </c>
      <c r="I10" s="13" t="s">
        <v>17</v>
      </c>
      <c r="J10" s="13" t="s">
        <v>18</v>
      </c>
      <c r="K10" s="13" t="s">
        <v>19</v>
      </c>
      <c r="L10" s="13" t="s">
        <v>20</v>
      </c>
      <c r="M10" s="13" t="s">
        <v>21</v>
      </c>
      <c r="N10" s="13" t="s">
        <v>22</v>
      </c>
      <c r="O10" s="13" t="s">
        <v>23</v>
      </c>
      <c r="P10" s="13" t="s">
        <v>24</v>
      </c>
      <c r="Q10" s="14" t="s">
        <v>25</v>
      </c>
      <c r="V10" s="12"/>
      <c r="W10" s="12"/>
    </row>
    <row r="11" spans="1:26" ht="20.100000000000001" customHeight="1" x14ac:dyDescent="0.25">
      <c r="A11" s="15">
        <v>1</v>
      </c>
      <c r="B11" s="294" t="s">
        <v>325</v>
      </c>
      <c r="C11" s="295" t="s">
        <v>326</v>
      </c>
      <c r="D11" s="296">
        <f>30*52</f>
        <v>1560</v>
      </c>
      <c r="E11" s="297" t="s">
        <v>327</v>
      </c>
      <c r="F11" s="298">
        <v>15</v>
      </c>
      <c r="G11" s="298"/>
      <c r="H11" s="298"/>
      <c r="I11" s="298"/>
      <c r="J11" s="298"/>
      <c r="K11" s="298">
        <v>15</v>
      </c>
      <c r="L11" s="298"/>
      <c r="M11" s="298"/>
      <c r="N11" s="298"/>
      <c r="O11" s="298"/>
      <c r="P11" s="298"/>
      <c r="Q11" s="299"/>
      <c r="R11" s="22"/>
      <c r="S11" s="300">
        <f>K11+Q11</f>
        <v>15</v>
      </c>
      <c r="T11" s="290">
        <f t="shared" ref="T11:T35" si="0">SUM(F11:Q11)</f>
        <v>30</v>
      </c>
      <c r="U11" s="290" t="e">
        <f>T11-C11</f>
        <v>#VALUE!</v>
      </c>
      <c r="V11" s="23">
        <f t="shared" ref="V11:V35" si="1">SUM(F11:K11)</f>
        <v>30</v>
      </c>
      <c r="W11" s="293">
        <f t="shared" ref="W11:W35" si="2">SUM(L11:Q11)</f>
        <v>0</v>
      </c>
      <c r="X11" s="24">
        <f t="shared" ref="X11:X35" si="3">W11+V11</f>
        <v>30</v>
      </c>
      <c r="Y11" s="290" t="e">
        <f>X11-C11</f>
        <v>#VALUE!</v>
      </c>
      <c r="Z11" s="290">
        <v>52</v>
      </c>
    </row>
    <row r="12" spans="1:26" ht="19.5" customHeight="1" x14ac:dyDescent="0.25">
      <c r="A12" s="15">
        <v>2</v>
      </c>
      <c r="B12" s="16" t="s">
        <v>328</v>
      </c>
      <c r="C12" s="301" t="s">
        <v>329</v>
      </c>
      <c r="D12" s="296">
        <f>12*1</f>
        <v>12</v>
      </c>
      <c r="E12" s="297" t="s">
        <v>327</v>
      </c>
      <c r="F12" s="298">
        <v>1</v>
      </c>
      <c r="G12" s="298"/>
      <c r="H12" s="298"/>
      <c r="I12" s="298"/>
      <c r="J12" s="298"/>
      <c r="K12" s="298"/>
      <c r="L12" s="298"/>
      <c r="M12" s="298"/>
      <c r="N12" s="298"/>
      <c r="O12" s="298"/>
      <c r="P12" s="298"/>
      <c r="Q12" s="302"/>
      <c r="R12" s="22"/>
      <c r="S12" s="300">
        <f t="shared" ref="S12:S27" si="4">K12+Q12</f>
        <v>0</v>
      </c>
      <c r="T12" s="290">
        <f t="shared" si="0"/>
        <v>1</v>
      </c>
      <c r="U12" s="290" t="e">
        <f t="shared" ref="U12:U35" si="5">T12-C12</f>
        <v>#VALUE!</v>
      </c>
      <c r="V12" s="23">
        <f t="shared" si="1"/>
        <v>1</v>
      </c>
      <c r="W12" s="293">
        <f t="shared" si="2"/>
        <v>0</v>
      </c>
      <c r="X12" s="24">
        <f t="shared" si="3"/>
        <v>1</v>
      </c>
      <c r="Y12" s="290" t="e">
        <f t="shared" ref="Y12:Y35" si="6">X12-C12</f>
        <v>#VALUE!</v>
      </c>
      <c r="Z12" s="290">
        <v>140</v>
      </c>
    </row>
    <row r="13" spans="1:26" ht="20.100000000000001" customHeight="1" x14ac:dyDescent="0.25">
      <c r="A13" s="15">
        <v>3</v>
      </c>
      <c r="B13" s="16" t="s">
        <v>330</v>
      </c>
      <c r="C13" s="301" t="s">
        <v>121</v>
      </c>
      <c r="D13" s="296">
        <f>32*4</f>
        <v>128</v>
      </c>
      <c r="E13" s="297" t="s">
        <v>327</v>
      </c>
      <c r="F13" s="298">
        <v>4</v>
      </c>
      <c r="G13" s="298"/>
      <c r="H13" s="298"/>
      <c r="I13" s="298"/>
      <c r="J13" s="298"/>
      <c r="K13" s="298"/>
      <c r="L13" s="298"/>
      <c r="M13" s="298"/>
      <c r="N13" s="298"/>
      <c r="O13" s="298"/>
      <c r="P13" s="298"/>
      <c r="Q13" s="302"/>
      <c r="R13" s="22"/>
      <c r="S13" s="300">
        <f t="shared" si="4"/>
        <v>0</v>
      </c>
      <c r="T13" s="290">
        <f t="shared" si="0"/>
        <v>4</v>
      </c>
      <c r="U13" s="290" t="e">
        <f t="shared" si="5"/>
        <v>#VALUE!</v>
      </c>
      <c r="V13" s="23">
        <f t="shared" si="1"/>
        <v>4</v>
      </c>
      <c r="W13" s="293">
        <f t="shared" si="2"/>
        <v>0</v>
      </c>
      <c r="X13" s="24">
        <f t="shared" si="3"/>
        <v>4</v>
      </c>
      <c r="Y13" s="290" t="e">
        <f t="shared" si="6"/>
        <v>#VALUE!</v>
      </c>
    </row>
    <row r="14" spans="1:26" ht="20.100000000000001" customHeight="1" x14ac:dyDescent="0.25">
      <c r="A14" s="15">
        <v>4</v>
      </c>
      <c r="B14" s="16" t="s">
        <v>331</v>
      </c>
      <c r="C14" s="301" t="s">
        <v>332</v>
      </c>
      <c r="D14" s="296">
        <f>20*72</f>
        <v>1440</v>
      </c>
      <c r="E14" s="297" t="s">
        <v>327</v>
      </c>
      <c r="F14" s="298">
        <v>15</v>
      </c>
      <c r="G14" s="298"/>
      <c r="H14" s="298"/>
      <c r="I14" s="298"/>
      <c r="J14" s="298"/>
      <c r="K14" s="298">
        <v>5</v>
      </c>
      <c r="L14" s="298"/>
      <c r="M14" s="298"/>
      <c r="N14" s="298"/>
      <c r="O14" s="298"/>
      <c r="P14" s="298"/>
      <c r="Q14" s="302"/>
      <c r="R14" s="22"/>
      <c r="S14" s="300">
        <f t="shared" si="4"/>
        <v>5</v>
      </c>
      <c r="V14" s="23"/>
      <c r="X14" s="24"/>
    </row>
    <row r="15" spans="1:26" ht="20.100000000000001" customHeight="1" x14ac:dyDescent="0.25">
      <c r="A15" s="15">
        <v>5</v>
      </c>
      <c r="B15" s="16" t="s">
        <v>333</v>
      </c>
      <c r="C15" s="301" t="s">
        <v>121</v>
      </c>
      <c r="D15" s="296">
        <f>290*4</f>
        <v>1160</v>
      </c>
      <c r="E15" s="297" t="s">
        <v>327</v>
      </c>
      <c r="F15" s="298">
        <v>4</v>
      </c>
      <c r="G15" s="298"/>
      <c r="H15" s="298"/>
      <c r="I15" s="298"/>
      <c r="J15" s="298"/>
      <c r="K15" s="298"/>
      <c r="L15" s="298"/>
      <c r="M15" s="298"/>
      <c r="N15" s="298"/>
      <c r="O15" s="298"/>
      <c r="P15" s="298"/>
      <c r="Q15" s="302"/>
      <c r="R15" s="22"/>
      <c r="S15" s="300">
        <f>K15+Q15</f>
        <v>0</v>
      </c>
      <c r="V15" s="23"/>
      <c r="X15" s="24"/>
    </row>
    <row r="16" spans="1:26" ht="20.100000000000001" customHeight="1" x14ac:dyDescent="0.25">
      <c r="A16" s="15">
        <v>6</v>
      </c>
      <c r="B16" s="16" t="s">
        <v>334</v>
      </c>
      <c r="C16" s="301" t="s">
        <v>274</v>
      </c>
      <c r="D16" s="296">
        <f>225*1</f>
        <v>225</v>
      </c>
      <c r="E16" s="297" t="s">
        <v>327</v>
      </c>
      <c r="F16" s="298">
        <v>1</v>
      </c>
      <c r="G16" s="298"/>
      <c r="H16" s="298"/>
      <c r="I16" s="298"/>
      <c r="J16" s="298"/>
      <c r="K16" s="298"/>
      <c r="L16" s="298"/>
      <c r="M16" s="298"/>
      <c r="N16" s="298"/>
      <c r="O16" s="298"/>
      <c r="P16" s="298"/>
      <c r="Q16" s="302"/>
      <c r="R16" s="22"/>
      <c r="S16" s="300">
        <f>K16+Q16</f>
        <v>0</v>
      </c>
      <c r="V16" s="23"/>
      <c r="X16" s="24"/>
    </row>
    <row r="17" spans="1:25" ht="20.100000000000001" customHeight="1" x14ac:dyDescent="0.25">
      <c r="A17" s="15">
        <v>7</v>
      </c>
      <c r="B17" s="16" t="s">
        <v>335</v>
      </c>
      <c r="C17" s="301" t="s">
        <v>274</v>
      </c>
      <c r="D17" s="296">
        <v>290</v>
      </c>
      <c r="E17" s="297" t="s">
        <v>327</v>
      </c>
      <c r="F17" s="298">
        <v>1</v>
      </c>
      <c r="G17" s="298"/>
      <c r="H17" s="298"/>
      <c r="I17" s="298"/>
      <c r="J17" s="298"/>
      <c r="K17" s="298"/>
      <c r="L17" s="298"/>
      <c r="M17" s="298"/>
      <c r="N17" s="298"/>
      <c r="O17" s="298"/>
      <c r="P17" s="298"/>
      <c r="Q17" s="302"/>
      <c r="R17" s="22"/>
      <c r="S17" s="300">
        <f>K17+Q17</f>
        <v>0</v>
      </c>
      <c r="V17" s="23"/>
      <c r="X17" s="24"/>
    </row>
    <row r="18" spans="1:25" ht="20.100000000000001" customHeight="1" x14ac:dyDescent="0.25">
      <c r="A18" s="15">
        <v>8</v>
      </c>
      <c r="B18" s="16" t="s">
        <v>336</v>
      </c>
      <c r="C18" s="301" t="s">
        <v>337</v>
      </c>
      <c r="D18" s="296">
        <f>30*1</f>
        <v>30</v>
      </c>
      <c r="E18" s="297" t="s">
        <v>327</v>
      </c>
      <c r="F18" s="298">
        <v>1</v>
      </c>
      <c r="G18" s="298"/>
      <c r="H18" s="298"/>
      <c r="I18" s="298"/>
      <c r="J18" s="298"/>
      <c r="K18" s="298"/>
      <c r="L18" s="298"/>
      <c r="M18" s="298"/>
      <c r="N18" s="298"/>
      <c r="O18" s="298"/>
      <c r="P18" s="298"/>
      <c r="Q18" s="302"/>
      <c r="R18" s="22"/>
      <c r="S18" s="300">
        <f>K18+Q18</f>
        <v>0</v>
      </c>
      <c r="V18" s="23"/>
      <c r="X18" s="24"/>
    </row>
    <row r="19" spans="1:25" ht="20.100000000000001" customHeight="1" x14ac:dyDescent="0.25">
      <c r="A19" s="15">
        <v>9</v>
      </c>
      <c r="B19" s="16" t="s">
        <v>338</v>
      </c>
      <c r="C19" s="301" t="s">
        <v>57</v>
      </c>
      <c r="D19" s="296">
        <f>150*1</f>
        <v>150</v>
      </c>
      <c r="E19" s="297" t="s">
        <v>327</v>
      </c>
      <c r="F19" s="298">
        <v>1</v>
      </c>
      <c r="G19" s="298"/>
      <c r="H19" s="298"/>
      <c r="I19" s="298"/>
      <c r="J19" s="298"/>
      <c r="K19" s="298"/>
      <c r="L19" s="298"/>
      <c r="M19" s="298"/>
      <c r="N19" s="298"/>
      <c r="O19" s="298"/>
      <c r="P19" s="298"/>
      <c r="Q19" s="302"/>
      <c r="R19" s="22"/>
      <c r="S19" s="300">
        <f>K19+Q19</f>
        <v>0</v>
      </c>
      <c r="V19" s="23"/>
      <c r="X19" s="24"/>
    </row>
    <row r="20" spans="1:25" ht="20.100000000000001" customHeight="1" x14ac:dyDescent="0.25">
      <c r="A20" s="15">
        <v>10</v>
      </c>
      <c r="B20" s="16" t="s">
        <v>339</v>
      </c>
      <c r="C20" s="301" t="s">
        <v>340</v>
      </c>
      <c r="D20" s="296">
        <f>20*162</f>
        <v>3240</v>
      </c>
      <c r="E20" s="297" t="s">
        <v>327</v>
      </c>
      <c r="F20" s="298">
        <v>10</v>
      </c>
      <c r="G20" s="298"/>
      <c r="H20" s="298"/>
      <c r="I20" s="298"/>
      <c r="J20" s="298"/>
      <c r="K20" s="298">
        <v>10</v>
      </c>
      <c r="L20" s="298"/>
      <c r="M20" s="298"/>
      <c r="N20" s="298"/>
      <c r="O20" s="298"/>
      <c r="P20" s="298"/>
      <c r="Q20" s="302"/>
      <c r="R20" s="22"/>
      <c r="S20" s="300">
        <f t="shared" si="4"/>
        <v>10</v>
      </c>
      <c r="T20" s="290">
        <f t="shared" si="0"/>
        <v>20</v>
      </c>
      <c r="U20" s="290" t="e">
        <f t="shared" si="5"/>
        <v>#VALUE!</v>
      </c>
      <c r="V20" s="23">
        <f t="shared" si="1"/>
        <v>20</v>
      </c>
      <c r="W20" s="293">
        <f t="shared" si="2"/>
        <v>0</v>
      </c>
      <c r="X20" s="24">
        <f t="shared" si="3"/>
        <v>20</v>
      </c>
      <c r="Y20" s="290" t="e">
        <f t="shared" si="6"/>
        <v>#VALUE!</v>
      </c>
    </row>
    <row r="21" spans="1:25" ht="20.100000000000001" customHeight="1" x14ac:dyDescent="0.25">
      <c r="A21" s="15">
        <v>11</v>
      </c>
      <c r="B21" s="16" t="s">
        <v>341</v>
      </c>
      <c r="C21" s="301" t="s">
        <v>342</v>
      </c>
      <c r="D21" s="296">
        <f>23*2</f>
        <v>46</v>
      </c>
      <c r="E21" s="297" t="s">
        <v>327</v>
      </c>
      <c r="F21" s="298">
        <v>1</v>
      </c>
      <c r="G21" s="298"/>
      <c r="H21" s="298"/>
      <c r="I21" s="298"/>
      <c r="J21" s="298"/>
      <c r="K21" s="298">
        <v>1</v>
      </c>
      <c r="L21" s="298"/>
      <c r="M21" s="298"/>
      <c r="N21" s="298"/>
      <c r="O21" s="298"/>
      <c r="P21" s="298"/>
      <c r="Q21" s="302"/>
      <c r="R21" s="22"/>
      <c r="S21" s="300">
        <f t="shared" si="4"/>
        <v>1</v>
      </c>
      <c r="T21" s="290">
        <f t="shared" si="0"/>
        <v>2</v>
      </c>
      <c r="U21" s="290" t="e">
        <f t="shared" si="5"/>
        <v>#VALUE!</v>
      </c>
      <c r="V21" s="293">
        <f t="shared" si="1"/>
        <v>2</v>
      </c>
      <c r="W21" s="293">
        <f t="shared" si="2"/>
        <v>0</v>
      </c>
      <c r="X21" s="24">
        <f t="shared" si="3"/>
        <v>2</v>
      </c>
      <c r="Y21" s="290" t="e">
        <f t="shared" si="6"/>
        <v>#VALUE!</v>
      </c>
    </row>
    <row r="22" spans="1:25" ht="20.100000000000001" customHeight="1" x14ac:dyDescent="0.25">
      <c r="A22" s="15">
        <v>12</v>
      </c>
      <c r="B22" s="16" t="s">
        <v>343</v>
      </c>
      <c r="C22" s="301" t="s">
        <v>344</v>
      </c>
      <c r="D22" s="296">
        <f>4*75</f>
        <v>300</v>
      </c>
      <c r="E22" s="297" t="s">
        <v>327</v>
      </c>
      <c r="F22" s="298">
        <v>4</v>
      </c>
      <c r="G22" s="298"/>
      <c r="H22" s="298"/>
      <c r="I22" s="298"/>
      <c r="J22" s="298"/>
      <c r="K22" s="298"/>
      <c r="L22" s="298"/>
      <c r="M22" s="298"/>
      <c r="N22" s="298"/>
      <c r="O22" s="298"/>
      <c r="P22" s="298"/>
      <c r="Q22" s="302"/>
      <c r="R22" s="22"/>
      <c r="S22" s="300">
        <f>K22+Q22</f>
        <v>0</v>
      </c>
      <c r="V22" s="293">
        <f t="shared" si="1"/>
        <v>4</v>
      </c>
      <c r="X22" s="24"/>
    </row>
    <row r="23" spans="1:25" ht="20.100000000000001" customHeight="1" x14ac:dyDescent="0.25">
      <c r="A23" s="15">
        <v>13</v>
      </c>
      <c r="B23" s="16" t="s">
        <v>345</v>
      </c>
      <c r="C23" s="301" t="s">
        <v>346</v>
      </c>
      <c r="D23" s="296">
        <f>42*24</f>
        <v>1008</v>
      </c>
      <c r="E23" s="297" t="s">
        <v>327</v>
      </c>
      <c r="F23" s="298">
        <v>12</v>
      </c>
      <c r="G23" s="298"/>
      <c r="H23" s="298"/>
      <c r="I23" s="298"/>
      <c r="J23" s="298"/>
      <c r="K23" s="298">
        <v>12</v>
      </c>
      <c r="L23" s="298"/>
      <c r="M23" s="298"/>
      <c r="N23" s="298"/>
      <c r="O23" s="298"/>
      <c r="P23" s="298"/>
      <c r="Q23" s="302"/>
      <c r="R23" s="22"/>
      <c r="S23" s="300">
        <f t="shared" si="4"/>
        <v>12</v>
      </c>
      <c r="T23" s="290">
        <f t="shared" si="0"/>
        <v>24</v>
      </c>
      <c r="U23" s="290" t="e">
        <f t="shared" si="5"/>
        <v>#VALUE!</v>
      </c>
      <c r="V23" s="23">
        <f t="shared" si="1"/>
        <v>24</v>
      </c>
      <c r="W23" s="293">
        <f t="shared" si="2"/>
        <v>0</v>
      </c>
      <c r="X23" s="24">
        <f t="shared" si="3"/>
        <v>24</v>
      </c>
      <c r="Y23" s="290" t="e">
        <f t="shared" si="6"/>
        <v>#VALUE!</v>
      </c>
    </row>
    <row r="24" spans="1:25" ht="20.100000000000001" customHeight="1" x14ac:dyDescent="0.25">
      <c r="A24" s="15">
        <v>14</v>
      </c>
      <c r="B24" s="16" t="s">
        <v>347</v>
      </c>
      <c r="C24" s="301" t="s">
        <v>121</v>
      </c>
      <c r="D24" s="296">
        <f>32*4</f>
        <v>128</v>
      </c>
      <c r="E24" s="297" t="s">
        <v>327</v>
      </c>
      <c r="F24" s="298">
        <v>4</v>
      </c>
      <c r="G24" s="298"/>
      <c r="H24" s="298"/>
      <c r="I24" s="298"/>
      <c r="J24" s="298"/>
      <c r="K24" s="298"/>
      <c r="L24" s="298"/>
      <c r="M24" s="298"/>
      <c r="N24" s="298"/>
      <c r="O24" s="298"/>
      <c r="P24" s="298"/>
      <c r="Q24" s="302"/>
      <c r="R24" s="22"/>
      <c r="S24" s="300">
        <f t="shared" si="4"/>
        <v>0</v>
      </c>
      <c r="T24" s="290">
        <f t="shared" si="0"/>
        <v>4</v>
      </c>
      <c r="U24" s="290" t="e">
        <f t="shared" si="5"/>
        <v>#VALUE!</v>
      </c>
      <c r="V24" s="23">
        <f t="shared" si="1"/>
        <v>4</v>
      </c>
      <c r="W24" s="293">
        <f t="shared" si="2"/>
        <v>0</v>
      </c>
      <c r="X24" s="24">
        <f t="shared" si="3"/>
        <v>4</v>
      </c>
      <c r="Y24" s="290" t="e">
        <f t="shared" si="6"/>
        <v>#VALUE!</v>
      </c>
    </row>
    <row r="25" spans="1:25" ht="20.100000000000001" customHeight="1" x14ac:dyDescent="0.25">
      <c r="A25" s="15">
        <v>15</v>
      </c>
      <c r="B25" s="16" t="s">
        <v>348</v>
      </c>
      <c r="C25" s="301" t="s">
        <v>87</v>
      </c>
      <c r="D25" s="296">
        <f>85*2</f>
        <v>170</v>
      </c>
      <c r="E25" s="297" t="s">
        <v>327</v>
      </c>
      <c r="F25" s="298">
        <v>2</v>
      </c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302"/>
      <c r="R25" s="22"/>
      <c r="S25" s="300">
        <f t="shared" si="4"/>
        <v>0</v>
      </c>
      <c r="T25" s="290">
        <f t="shared" si="0"/>
        <v>2</v>
      </c>
      <c r="U25" s="290" t="e">
        <f t="shared" si="5"/>
        <v>#VALUE!</v>
      </c>
      <c r="V25" s="23">
        <f t="shared" si="1"/>
        <v>2</v>
      </c>
      <c r="X25" s="24"/>
    </row>
    <row r="26" spans="1:25" ht="20.100000000000001" customHeight="1" x14ac:dyDescent="0.25">
      <c r="A26" s="15">
        <v>16</v>
      </c>
      <c r="B26" s="16" t="s">
        <v>349</v>
      </c>
      <c r="C26" s="301" t="s">
        <v>350</v>
      </c>
      <c r="D26" s="296">
        <f>20*12</f>
        <v>240</v>
      </c>
      <c r="E26" s="297" t="s">
        <v>327</v>
      </c>
      <c r="F26" s="298">
        <v>6</v>
      </c>
      <c r="G26" s="298"/>
      <c r="H26" s="298"/>
      <c r="I26" s="298"/>
      <c r="J26" s="298"/>
      <c r="K26" s="298">
        <v>6</v>
      </c>
      <c r="L26" s="298"/>
      <c r="M26" s="298"/>
      <c r="N26" s="298"/>
      <c r="O26" s="298"/>
      <c r="P26" s="298"/>
      <c r="Q26" s="302"/>
      <c r="R26" s="22"/>
      <c r="S26" s="300">
        <f t="shared" si="4"/>
        <v>6</v>
      </c>
      <c r="T26" s="290">
        <f t="shared" si="0"/>
        <v>12</v>
      </c>
      <c r="U26" s="290" t="e">
        <f t="shared" si="5"/>
        <v>#VALUE!</v>
      </c>
      <c r="V26" s="293">
        <f t="shared" si="1"/>
        <v>12</v>
      </c>
      <c r="W26" s="293">
        <f t="shared" si="2"/>
        <v>0</v>
      </c>
      <c r="X26" s="24">
        <f t="shared" si="3"/>
        <v>12</v>
      </c>
      <c r="Y26" s="290" t="e">
        <f t="shared" si="6"/>
        <v>#VALUE!</v>
      </c>
    </row>
    <row r="27" spans="1:25" ht="20.100000000000001" customHeight="1" x14ac:dyDescent="0.25">
      <c r="A27" s="15">
        <v>17</v>
      </c>
      <c r="B27" s="16" t="s">
        <v>351</v>
      </c>
      <c r="C27" s="301" t="s">
        <v>352</v>
      </c>
      <c r="D27" s="296">
        <f>10*72</f>
        <v>720</v>
      </c>
      <c r="E27" s="297" t="s">
        <v>327</v>
      </c>
      <c r="F27" s="298">
        <v>5</v>
      </c>
      <c r="G27" s="298"/>
      <c r="H27" s="298"/>
      <c r="I27" s="298"/>
      <c r="J27" s="298"/>
      <c r="K27" s="298">
        <v>5</v>
      </c>
      <c r="L27" s="298"/>
      <c r="M27" s="298"/>
      <c r="N27" s="298"/>
      <c r="O27" s="298"/>
      <c r="P27" s="298"/>
      <c r="Q27" s="302"/>
      <c r="R27" s="22"/>
      <c r="S27" s="300">
        <f t="shared" si="4"/>
        <v>5</v>
      </c>
      <c r="T27" s="290">
        <f t="shared" si="0"/>
        <v>10</v>
      </c>
      <c r="U27" s="290" t="e">
        <f t="shared" si="5"/>
        <v>#VALUE!</v>
      </c>
      <c r="V27" s="23">
        <f t="shared" si="1"/>
        <v>10</v>
      </c>
      <c r="W27" s="293">
        <f t="shared" si="2"/>
        <v>0</v>
      </c>
      <c r="X27" s="24">
        <f t="shared" si="3"/>
        <v>10</v>
      </c>
      <c r="Y27" s="290" t="e">
        <f t="shared" si="6"/>
        <v>#VALUE!</v>
      </c>
    </row>
    <row r="28" spans="1:25" ht="20.100000000000001" customHeight="1" x14ac:dyDescent="0.25">
      <c r="A28" s="54"/>
      <c r="B28" s="16"/>
      <c r="C28" s="301"/>
      <c r="D28" s="296"/>
      <c r="E28" s="19"/>
      <c r="F28" s="298"/>
      <c r="G28" s="298"/>
      <c r="H28" s="298"/>
      <c r="I28" s="298"/>
      <c r="J28" s="298"/>
      <c r="K28" s="298"/>
      <c r="L28" s="298"/>
      <c r="M28" s="298"/>
      <c r="N28" s="298"/>
      <c r="O28" s="298"/>
      <c r="P28" s="298"/>
      <c r="Q28" s="302"/>
      <c r="R28" s="22"/>
      <c r="S28" s="303"/>
      <c r="T28" s="290">
        <f t="shared" si="0"/>
        <v>0</v>
      </c>
      <c r="U28" s="290">
        <f t="shared" si="5"/>
        <v>0</v>
      </c>
      <c r="V28" s="23">
        <f t="shared" si="1"/>
        <v>0</v>
      </c>
      <c r="W28" s="293">
        <f t="shared" si="2"/>
        <v>0</v>
      </c>
      <c r="X28" s="24">
        <f t="shared" si="3"/>
        <v>0</v>
      </c>
      <c r="Y28" s="290">
        <f t="shared" si="6"/>
        <v>0</v>
      </c>
    </row>
    <row r="29" spans="1:25" ht="20.100000000000001" customHeight="1" x14ac:dyDescent="0.25">
      <c r="A29" s="54"/>
      <c r="B29" s="16"/>
      <c r="C29" s="301"/>
      <c r="D29" s="296"/>
      <c r="E29" s="19"/>
      <c r="F29" s="298"/>
      <c r="G29" s="298"/>
      <c r="H29" s="298"/>
      <c r="I29" s="298"/>
      <c r="J29" s="298"/>
      <c r="K29" s="298"/>
      <c r="L29" s="298"/>
      <c r="M29" s="298"/>
      <c r="N29" s="298"/>
      <c r="O29" s="298"/>
      <c r="P29" s="298"/>
      <c r="Q29" s="302"/>
      <c r="R29" s="22"/>
      <c r="S29" s="303"/>
      <c r="T29" s="290">
        <f t="shared" si="0"/>
        <v>0</v>
      </c>
      <c r="U29" s="290">
        <f t="shared" si="5"/>
        <v>0</v>
      </c>
      <c r="V29" s="23">
        <f t="shared" si="1"/>
        <v>0</v>
      </c>
      <c r="W29" s="293">
        <f t="shared" si="2"/>
        <v>0</v>
      </c>
      <c r="X29" s="24">
        <f t="shared" si="3"/>
        <v>0</v>
      </c>
      <c r="Y29" s="290">
        <f t="shared" si="6"/>
        <v>0</v>
      </c>
    </row>
    <row r="30" spans="1:25" ht="20.100000000000001" customHeight="1" x14ac:dyDescent="0.25">
      <c r="A30" s="54"/>
      <c r="B30" s="16"/>
      <c r="C30" s="301"/>
      <c r="D30" s="296"/>
      <c r="E30" s="19"/>
      <c r="F30" s="298"/>
      <c r="G30" s="298"/>
      <c r="H30" s="298"/>
      <c r="I30" s="298"/>
      <c r="J30" s="298"/>
      <c r="K30" s="298"/>
      <c r="L30" s="298"/>
      <c r="M30" s="298"/>
      <c r="N30" s="298"/>
      <c r="O30" s="298"/>
      <c r="P30" s="298"/>
      <c r="Q30" s="299"/>
      <c r="R30" s="22"/>
      <c r="S30" s="303"/>
      <c r="T30" s="290">
        <f t="shared" si="0"/>
        <v>0</v>
      </c>
      <c r="U30" s="290">
        <f t="shared" si="5"/>
        <v>0</v>
      </c>
      <c r="V30" s="23">
        <f t="shared" si="1"/>
        <v>0</v>
      </c>
      <c r="W30" s="293">
        <f t="shared" si="2"/>
        <v>0</v>
      </c>
      <c r="X30" s="24">
        <f t="shared" si="3"/>
        <v>0</v>
      </c>
      <c r="Y30" s="290">
        <f t="shared" si="6"/>
        <v>0</v>
      </c>
    </row>
    <row r="31" spans="1:25" ht="20.100000000000001" customHeight="1" x14ac:dyDescent="0.25">
      <c r="A31" s="54"/>
      <c r="B31" s="16"/>
      <c r="C31" s="301"/>
      <c r="D31" s="296"/>
      <c r="E31" s="19"/>
      <c r="F31" s="298"/>
      <c r="G31" s="298"/>
      <c r="H31" s="298"/>
      <c r="I31" s="298"/>
      <c r="J31" s="298"/>
      <c r="K31" s="298"/>
      <c r="L31" s="298"/>
      <c r="M31" s="298"/>
      <c r="N31" s="298"/>
      <c r="O31" s="298"/>
      <c r="P31" s="298"/>
      <c r="Q31" s="302"/>
      <c r="R31" s="22"/>
      <c r="S31" s="303"/>
      <c r="T31" s="290">
        <f t="shared" si="0"/>
        <v>0</v>
      </c>
      <c r="U31" s="290">
        <f t="shared" si="5"/>
        <v>0</v>
      </c>
      <c r="V31" s="293">
        <f t="shared" si="1"/>
        <v>0</v>
      </c>
      <c r="W31" s="293">
        <f t="shared" si="2"/>
        <v>0</v>
      </c>
      <c r="X31" s="24">
        <f t="shared" si="3"/>
        <v>0</v>
      </c>
      <c r="Y31" s="290">
        <f t="shared" si="6"/>
        <v>0</v>
      </c>
    </row>
    <row r="32" spans="1:25" ht="20.100000000000001" customHeight="1" x14ac:dyDescent="0.25">
      <c r="A32" s="54"/>
      <c r="B32" s="16"/>
      <c r="C32" s="301"/>
      <c r="D32" s="296"/>
      <c r="E32" s="19"/>
      <c r="F32" s="298"/>
      <c r="G32" s="298"/>
      <c r="H32" s="298"/>
      <c r="I32" s="298"/>
      <c r="J32" s="298"/>
      <c r="K32" s="298"/>
      <c r="L32" s="298"/>
      <c r="M32" s="298"/>
      <c r="N32" s="298"/>
      <c r="O32" s="298"/>
      <c r="P32" s="298"/>
      <c r="Q32" s="302"/>
      <c r="R32" s="22"/>
      <c r="S32" s="303"/>
      <c r="T32" s="290">
        <f t="shared" si="0"/>
        <v>0</v>
      </c>
      <c r="U32" s="290">
        <f t="shared" si="5"/>
        <v>0</v>
      </c>
      <c r="V32" s="23">
        <f t="shared" si="1"/>
        <v>0</v>
      </c>
      <c r="W32" s="293">
        <f t="shared" si="2"/>
        <v>0</v>
      </c>
      <c r="X32" s="24">
        <f t="shared" si="3"/>
        <v>0</v>
      </c>
      <c r="Y32" s="290">
        <f t="shared" si="6"/>
        <v>0</v>
      </c>
    </row>
    <row r="33" spans="1:25" ht="20.100000000000001" customHeight="1" x14ac:dyDescent="0.25">
      <c r="A33" s="54"/>
      <c r="B33" s="16"/>
      <c r="C33" s="301"/>
      <c r="D33" s="296"/>
      <c r="E33" s="19"/>
      <c r="F33" s="298"/>
      <c r="G33" s="298"/>
      <c r="H33" s="298"/>
      <c r="I33" s="298"/>
      <c r="J33" s="298"/>
      <c r="K33" s="298"/>
      <c r="L33" s="298"/>
      <c r="M33" s="298"/>
      <c r="N33" s="298"/>
      <c r="O33" s="298"/>
      <c r="P33" s="298"/>
      <c r="Q33" s="302"/>
      <c r="R33" s="22"/>
      <c r="S33" s="303"/>
      <c r="T33" s="290">
        <f t="shared" si="0"/>
        <v>0</v>
      </c>
      <c r="U33" s="290">
        <f t="shared" si="5"/>
        <v>0</v>
      </c>
      <c r="V33" s="23">
        <f t="shared" si="1"/>
        <v>0</v>
      </c>
      <c r="W33" s="293">
        <f t="shared" si="2"/>
        <v>0</v>
      </c>
      <c r="X33" s="24">
        <f t="shared" si="3"/>
        <v>0</v>
      </c>
      <c r="Y33" s="290">
        <f t="shared" si="6"/>
        <v>0</v>
      </c>
    </row>
    <row r="34" spans="1:25" ht="20.100000000000001" customHeight="1" x14ac:dyDescent="0.25">
      <c r="A34" s="54"/>
      <c r="B34" s="16"/>
      <c r="C34" s="301"/>
      <c r="D34" s="296"/>
      <c r="E34" s="19"/>
      <c r="F34" s="298"/>
      <c r="G34" s="298"/>
      <c r="H34" s="298"/>
      <c r="I34" s="298"/>
      <c r="J34" s="298"/>
      <c r="K34" s="298"/>
      <c r="L34" s="298"/>
      <c r="M34" s="298"/>
      <c r="N34" s="298"/>
      <c r="O34" s="298"/>
      <c r="P34" s="298"/>
      <c r="Q34" s="302"/>
      <c r="R34" s="22"/>
      <c r="S34" s="303"/>
      <c r="T34" s="290">
        <f t="shared" si="0"/>
        <v>0</v>
      </c>
      <c r="U34" s="290">
        <f t="shared" si="5"/>
        <v>0</v>
      </c>
      <c r="V34" s="293">
        <f t="shared" si="1"/>
        <v>0</v>
      </c>
      <c r="W34" s="293">
        <f t="shared" si="2"/>
        <v>0</v>
      </c>
      <c r="X34" s="24">
        <f t="shared" si="3"/>
        <v>0</v>
      </c>
      <c r="Y34" s="290">
        <f t="shared" si="6"/>
        <v>0</v>
      </c>
    </row>
    <row r="35" spans="1:25" ht="20.100000000000001" customHeight="1" x14ac:dyDescent="0.25">
      <c r="A35" s="54"/>
      <c r="B35" s="16"/>
      <c r="C35" s="301"/>
      <c r="D35" s="296"/>
      <c r="E35" s="19"/>
      <c r="F35" s="298"/>
      <c r="G35" s="298"/>
      <c r="H35" s="298"/>
      <c r="I35" s="298"/>
      <c r="J35" s="298"/>
      <c r="K35" s="298"/>
      <c r="L35" s="298"/>
      <c r="M35" s="298"/>
      <c r="N35" s="298"/>
      <c r="O35" s="298"/>
      <c r="P35" s="298"/>
      <c r="Q35" s="302"/>
      <c r="R35" s="22"/>
      <c r="S35" s="303"/>
      <c r="T35" s="290">
        <f t="shared" si="0"/>
        <v>0</v>
      </c>
      <c r="U35" s="290">
        <f t="shared" si="5"/>
        <v>0</v>
      </c>
      <c r="V35" s="23">
        <f t="shared" si="1"/>
        <v>0</v>
      </c>
      <c r="W35" s="293">
        <f t="shared" si="2"/>
        <v>0</v>
      </c>
      <c r="X35" s="24">
        <f t="shared" si="3"/>
        <v>0</v>
      </c>
      <c r="Y35" s="290">
        <f t="shared" si="6"/>
        <v>0</v>
      </c>
    </row>
    <row r="36" spans="1:25" ht="15.75" thickBot="1" x14ac:dyDescent="0.3">
      <c r="A36" s="26"/>
      <c r="B36" s="27"/>
      <c r="D36" s="304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</row>
    <row r="37" spans="1:25" s="34" customFormat="1" ht="15" customHeight="1" thickTop="1" x14ac:dyDescent="0.25">
      <c r="A37" s="306" t="s">
        <v>44</v>
      </c>
      <c r="B37" s="307"/>
      <c r="C37" s="675">
        <f>SUM(D11:D36)</f>
        <v>10847</v>
      </c>
      <c r="D37" s="675"/>
      <c r="E37" s="308"/>
      <c r="F37" s="33"/>
      <c r="V37" s="35"/>
      <c r="W37" s="35"/>
    </row>
    <row r="38" spans="1:25" ht="15" hidden="1" customHeight="1" x14ac:dyDescent="0.25">
      <c r="A38" s="36" t="s">
        <v>45</v>
      </c>
      <c r="B38" s="309"/>
      <c r="C38" s="619">
        <f>PRODUCT(C37,0.1)</f>
        <v>1084.7</v>
      </c>
      <c r="D38" s="620"/>
      <c r="F38" s="676"/>
      <c r="G38" s="676"/>
      <c r="H38" s="676"/>
      <c r="I38" s="676"/>
      <c r="J38" s="310"/>
      <c r="K38" s="310"/>
      <c r="L38" s="311"/>
    </row>
    <row r="39" spans="1:25" ht="15" hidden="1" customHeight="1" x14ac:dyDescent="0.25">
      <c r="A39" s="40" t="s">
        <v>46</v>
      </c>
      <c r="B39" s="312"/>
      <c r="C39" s="616">
        <f>PRODUCT(C37,0.1)</f>
        <v>1084.7</v>
      </c>
      <c r="D39" s="617"/>
      <c r="F39" s="303"/>
      <c r="G39" s="303"/>
      <c r="H39" s="677"/>
      <c r="I39" s="677"/>
      <c r="J39" s="677"/>
      <c r="K39" s="677"/>
    </row>
    <row r="40" spans="1:25" ht="18" hidden="1" customHeight="1" x14ac:dyDescent="0.25">
      <c r="A40" s="40" t="s">
        <v>47</v>
      </c>
      <c r="B40" s="312"/>
      <c r="C40" s="616">
        <f>SUM(C37:D39)</f>
        <v>13016.400000000001</v>
      </c>
      <c r="D40" s="617"/>
      <c r="F40" s="303"/>
      <c r="G40" s="303"/>
      <c r="H40" s="677"/>
      <c r="I40" s="677"/>
      <c r="J40" s="677"/>
      <c r="K40" s="677"/>
    </row>
    <row r="41" spans="1:25" x14ac:dyDescent="0.25">
      <c r="A41" s="44"/>
      <c r="F41" s="303"/>
      <c r="G41" s="303"/>
      <c r="H41" s="677"/>
      <c r="I41" s="677"/>
      <c r="J41" s="677"/>
      <c r="K41" s="677"/>
      <c r="M41" s="45"/>
    </row>
    <row r="42" spans="1:25" x14ac:dyDescent="0.25">
      <c r="A42" s="46" t="s">
        <v>48</v>
      </c>
      <c r="M42" s="313"/>
      <c r="N42" s="45"/>
    </row>
    <row r="43" spans="1:25" x14ac:dyDescent="0.25">
      <c r="A43" s="48"/>
    </row>
    <row r="44" spans="1:25" x14ac:dyDescent="0.25">
      <c r="A44" s="48" t="s">
        <v>1071</v>
      </c>
      <c r="J44" s="314"/>
      <c r="K44" s="315"/>
    </row>
    <row r="45" spans="1:25" x14ac:dyDescent="0.25">
      <c r="A45" s="678"/>
      <c r="B45" s="678"/>
      <c r="D45" s="679" t="s">
        <v>353</v>
      </c>
      <c r="E45" s="679"/>
      <c r="F45" s="679"/>
      <c r="J45" s="316"/>
    </row>
    <row r="46" spans="1:25" x14ac:dyDescent="0.25">
      <c r="A46" s="624"/>
      <c r="B46" s="624"/>
      <c r="D46" s="680" t="s">
        <v>354</v>
      </c>
      <c r="E46" s="680"/>
      <c r="F46" s="680"/>
    </row>
    <row r="47" spans="1:25" x14ac:dyDescent="0.25">
      <c r="A47" s="626"/>
      <c r="B47" s="626"/>
      <c r="D47" s="626" t="s">
        <v>51</v>
      </c>
      <c r="E47" s="626"/>
      <c r="F47" s="626"/>
    </row>
    <row r="48" spans="1:25" x14ac:dyDescent="0.25">
      <c r="A48" s="48"/>
    </row>
    <row r="49" spans="1:19" x14ac:dyDescent="0.25">
      <c r="A49" s="606" t="s">
        <v>355</v>
      </c>
      <c r="B49" s="606"/>
      <c r="C49" s="606"/>
      <c r="D49" s="606"/>
      <c r="E49" s="606"/>
      <c r="F49" s="606"/>
      <c r="G49" s="606"/>
      <c r="H49" s="606"/>
      <c r="I49" s="606"/>
      <c r="J49" s="606"/>
      <c r="K49" s="606"/>
      <c r="L49" s="606"/>
      <c r="M49" s="606"/>
      <c r="N49" s="606"/>
      <c r="O49" s="606"/>
      <c r="P49" s="606"/>
      <c r="Q49" s="606"/>
    </row>
    <row r="50" spans="1:19" x14ac:dyDescent="0.25">
      <c r="A50" s="7"/>
    </row>
    <row r="51" spans="1:19" x14ac:dyDescent="0.25">
      <c r="A51" s="7"/>
      <c r="C51" s="607" t="s">
        <v>1</v>
      </c>
      <c r="D51" s="607"/>
      <c r="E51" s="607"/>
      <c r="F51" s="607"/>
      <c r="G51" s="607"/>
      <c r="H51" s="607"/>
      <c r="I51" s="607"/>
      <c r="J51" s="607"/>
    </row>
    <row r="52" spans="1:19" x14ac:dyDescent="0.25">
      <c r="A52" s="7" t="s">
        <v>324</v>
      </c>
      <c r="D52" s="290"/>
      <c r="E52" s="290"/>
    </row>
    <row r="53" spans="1:19" x14ac:dyDescent="0.25">
      <c r="A53" s="7"/>
    </row>
    <row r="54" spans="1:19" x14ac:dyDescent="0.25">
      <c r="A54" s="9" t="s">
        <v>3</v>
      </c>
    </row>
    <row r="55" spans="1:19" ht="15.75" thickBot="1" x14ac:dyDescent="0.3">
      <c r="A55" s="7" t="s">
        <v>4</v>
      </c>
    </row>
    <row r="56" spans="1:19" x14ac:dyDescent="0.25">
      <c r="A56" s="608" t="s">
        <v>5</v>
      </c>
      <c r="B56" s="610" t="s">
        <v>6</v>
      </c>
      <c r="C56" s="10" t="s">
        <v>7</v>
      </c>
      <c r="D56" s="612" t="s">
        <v>8</v>
      </c>
      <c r="E56" s="610" t="s">
        <v>9</v>
      </c>
      <c r="F56" s="610" t="s">
        <v>10</v>
      </c>
      <c r="G56" s="610"/>
      <c r="H56" s="610"/>
      <c r="I56" s="610"/>
      <c r="J56" s="610"/>
      <c r="K56" s="610"/>
      <c r="L56" s="610"/>
      <c r="M56" s="610"/>
      <c r="N56" s="610"/>
      <c r="O56" s="610"/>
      <c r="P56" s="610"/>
      <c r="Q56" s="614"/>
    </row>
    <row r="57" spans="1:19" ht="20.25" customHeight="1" thickBot="1" x14ac:dyDescent="0.3">
      <c r="A57" s="609"/>
      <c r="B57" s="611"/>
      <c r="C57" s="13" t="s">
        <v>13</v>
      </c>
      <c r="D57" s="613"/>
      <c r="E57" s="611"/>
      <c r="F57" s="13" t="s">
        <v>14</v>
      </c>
      <c r="G57" s="13" t="s">
        <v>15</v>
      </c>
      <c r="H57" s="13" t="s">
        <v>16</v>
      </c>
      <c r="I57" s="13" t="s">
        <v>17</v>
      </c>
      <c r="J57" s="13" t="s">
        <v>18</v>
      </c>
      <c r="K57" s="13" t="s">
        <v>19</v>
      </c>
      <c r="L57" s="13" t="s">
        <v>20</v>
      </c>
      <c r="M57" s="13" t="s">
        <v>21</v>
      </c>
      <c r="N57" s="13" t="s">
        <v>22</v>
      </c>
      <c r="O57" s="13" t="s">
        <v>23</v>
      </c>
      <c r="P57" s="13" t="s">
        <v>24</v>
      </c>
      <c r="Q57" s="14" t="s">
        <v>25</v>
      </c>
    </row>
    <row r="58" spans="1:19" ht="20.25" customHeight="1" x14ac:dyDescent="0.25">
      <c r="A58" s="317">
        <v>1</v>
      </c>
      <c r="B58" s="318" t="s">
        <v>356</v>
      </c>
      <c r="C58" s="301" t="s">
        <v>357</v>
      </c>
      <c r="D58" s="296">
        <f>30*45</f>
        <v>1350</v>
      </c>
      <c r="E58" s="19" t="s">
        <v>358</v>
      </c>
      <c r="F58" s="319">
        <v>20</v>
      </c>
      <c r="G58" s="62"/>
      <c r="H58" s="62"/>
      <c r="I58" s="62"/>
      <c r="J58" s="62"/>
      <c r="K58" s="319">
        <v>10</v>
      </c>
      <c r="L58" s="319"/>
      <c r="M58" s="319"/>
      <c r="N58" s="319"/>
      <c r="O58" s="319"/>
      <c r="P58" s="319"/>
      <c r="Q58" s="320"/>
      <c r="S58" s="303">
        <f t="shared" ref="S58:S79" si="7">K58+Q58</f>
        <v>10</v>
      </c>
    </row>
    <row r="59" spans="1:19" ht="20.25" customHeight="1" x14ac:dyDescent="0.25">
      <c r="A59" s="317">
        <v>2</v>
      </c>
      <c r="B59" s="318" t="s">
        <v>359</v>
      </c>
      <c r="C59" s="301" t="s">
        <v>55</v>
      </c>
      <c r="D59" s="296">
        <v>1500</v>
      </c>
      <c r="E59" s="19" t="s">
        <v>358</v>
      </c>
      <c r="F59" s="319">
        <v>1</v>
      </c>
      <c r="G59" s="62"/>
      <c r="H59" s="62"/>
      <c r="I59" s="62"/>
      <c r="J59" s="62"/>
      <c r="K59" s="319"/>
      <c r="L59" s="319"/>
      <c r="M59" s="319"/>
      <c r="N59" s="319"/>
      <c r="O59" s="319"/>
      <c r="P59" s="319"/>
      <c r="Q59" s="320"/>
      <c r="S59" s="303">
        <f t="shared" si="7"/>
        <v>0</v>
      </c>
    </row>
    <row r="60" spans="1:19" x14ac:dyDescent="0.25">
      <c r="A60" s="15">
        <v>3</v>
      </c>
      <c r="B60" s="16" t="s">
        <v>360</v>
      </c>
      <c r="C60" s="301" t="s">
        <v>361</v>
      </c>
      <c r="D60" s="296">
        <f>8*115</f>
        <v>920</v>
      </c>
      <c r="E60" s="19" t="s">
        <v>358</v>
      </c>
      <c r="F60" s="298">
        <v>6</v>
      </c>
      <c r="G60" s="298"/>
      <c r="H60" s="298"/>
      <c r="I60" s="298"/>
      <c r="J60" s="298"/>
      <c r="K60" s="298">
        <v>2</v>
      </c>
      <c r="L60" s="298"/>
      <c r="M60" s="298"/>
      <c r="N60" s="298"/>
      <c r="O60" s="298"/>
      <c r="P60" s="298"/>
      <c r="Q60" s="302"/>
      <c r="S60" s="303">
        <f t="shared" si="7"/>
        <v>2</v>
      </c>
    </row>
    <row r="61" spans="1:19" x14ac:dyDescent="0.25">
      <c r="A61" s="317">
        <v>4</v>
      </c>
      <c r="B61" s="16" t="s">
        <v>362</v>
      </c>
      <c r="C61" s="301" t="s">
        <v>363</v>
      </c>
      <c r="D61" s="296">
        <f>6*55</f>
        <v>330</v>
      </c>
      <c r="E61" s="19" t="s">
        <v>358</v>
      </c>
      <c r="F61" s="298">
        <v>4</v>
      </c>
      <c r="G61" s="298"/>
      <c r="H61" s="298"/>
      <c r="I61" s="298"/>
      <c r="J61" s="298"/>
      <c r="K61" s="298">
        <v>2</v>
      </c>
      <c r="L61" s="298"/>
      <c r="M61" s="298"/>
      <c r="N61" s="298"/>
      <c r="O61" s="298"/>
      <c r="P61" s="298"/>
      <c r="Q61" s="302"/>
      <c r="S61" s="303">
        <f t="shared" si="7"/>
        <v>2</v>
      </c>
    </row>
    <row r="62" spans="1:19" x14ac:dyDescent="0.25">
      <c r="A62" s="317">
        <v>5</v>
      </c>
      <c r="B62" s="16" t="s">
        <v>364</v>
      </c>
      <c r="C62" s="301" t="s">
        <v>365</v>
      </c>
      <c r="D62" s="296">
        <f>2*20</f>
        <v>40</v>
      </c>
      <c r="E62" s="19" t="s">
        <v>358</v>
      </c>
      <c r="F62" s="298">
        <v>1</v>
      </c>
      <c r="G62" s="298"/>
      <c r="H62" s="298"/>
      <c r="I62" s="298"/>
      <c r="J62" s="298"/>
      <c r="K62" s="298">
        <v>1</v>
      </c>
      <c r="L62" s="298"/>
      <c r="M62" s="298"/>
      <c r="N62" s="298"/>
      <c r="O62" s="298"/>
      <c r="P62" s="298"/>
      <c r="Q62" s="302"/>
      <c r="S62" s="303">
        <f t="shared" si="7"/>
        <v>1</v>
      </c>
    </row>
    <row r="63" spans="1:19" x14ac:dyDescent="0.25">
      <c r="A63" s="15">
        <v>6</v>
      </c>
      <c r="B63" s="16" t="s">
        <v>366</v>
      </c>
      <c r="C63" s="301" t="s">
        <v>367</v>
      </c>
      <c r="D63" s="296">
        <f>100*7</f>
        <v>700</v>
      </c>
      <c r="E63" s="19" t="s">
        <v>358</v>
      </c>
      <c r="F63" s="298">
        <v>100</v>
      </c>
      <c r="G63" s="298"/>
      <c r="H63" s="298"/>
      <c r="I63" s="298"/>
      <c r="J63" s="298"/>
      <c r="K63" s="298"/>
      <c r="L63" s="298"/>
      <c r="M63" s="298"/>
      <c r="N63" s="298"/>
      <c r="O63" s="298"/>
      <c r="P63" s="298"/>
      <c r="Q63" s="302"/>
      <c r="S63" s="303">
        <f t="shared" si="7"/>
        <v>0</v>
      </c>
    </row>
    <row r="64" spans="1:19" x14ac:dyDescent="0.25">
      <c r="A64" s="317">
        <v>7</v>
      </c>
      <c r="B64" s="16" t="s">
        <v>368</v>
      </c>
      <c r="C64" s="301" t="s">
        <v>367</v>
      </c>
      <c r="D64" s="296">
        <f>100*6</f>
        <v>600</v>
      </c>
      <c r="E64" s="19" t="s">
        <v>358</v>
      </c>
      <c r="F64" s="298">
        <v>100</v>
      </c>
      <c r="G64" s="298"/>
      <c r="H64" s="298"/>
      <c r="I64" s="298"/>
      <c r="J64" s="298"/>
      <c r="K64" s="298"/>
      <c r="L64" s="298"/>
      <c r="M64" s="298"/>
      <c r="N64" s="298"/>
      <c r="O64" s="298"/>
      <c r="P64" s="298"/>
      <c r="Q64" s="302"/>
      <c r="S64" s="303">
        <f t="shared" si="7"/>
        <v>0</v>
      </c>
    </row>
    <row r="65" spans="1:19" x14ac:dyDescent="0.25">
      <c r="A65" s="317">
        <v>8</v>
      </c>
      <c r="B65" s="16" t="s">
        <v>369</v>
      </c>
      <c r="C65" s="301" t="s">
        <v>370</v>
      </c>
      <c r="D65" s="296">
        <f>400*4</f>
        <v>1600</v>
      </c>
      <c r="E65" s="19" t="s">
        <v>358</v>
      </c>
      <c r="F65" s="298">
        <v>2</v>
      </c>
      <c r="G65" s="298"/>
      <c r="H65" s="298"/>
      <c r="I65" s="298"/>
      <c r="J65" s="298"/>
      <c r="K65" s="298">
        <v>2</v>
      </c>
      <c r="L65" s="298"/>
      <c r="M65" s="298"/>
      <c r="N65" s="298"/>
      <c r="O65" s="298"/>
      <c r="P65" s="298"/>
      <c r="Q65" s="302"/>
      <c r="S65" s="303">
        <f t="shared" si="7"/>
        <v>2</v>
      </c>
    </row>
    <row r="66" spans="1:19" x14ac:dyDescent="0.25">
      <c r="A66" s="15">
        <v>9</v>
      </c>
      <c r="B66" s="16" t="s">
        <v>371</v>
      </c>
      <c r="C66" s="301" t="s">
        <v>372</v>
      </c>
      <c r="D66" s="296">
        <f>400*2</f>
        <v>800</v>
      </c>
      <c r="E66" s="19" t="s">
        <v>358</v>
      </c>
      <c r="F66" s="298">
        <v>1</v>
      </c>
      <c r="G66" s="298"/>
      <c r="H66" s="298"/>
      <c r="I66" s="298"/>
      <c r="J66" s="298"/>
      <c r="K66" s="298">
        <v>1</v>
      </c>
      <c r="L66" s="298"/>
      <c r="M66" s="298"/>
      <c r="N66" s="298"/>
      <c r="O66" s="298"/>
      <c r="P66" s="298"/>
      <c r="Q66" s="302"/>
      <c r="S66" s="303">
        <f t="shared" si="7"/>
        <v>1</v>
      </c>
    </row>
    <row r="67" spans="1:19" x14ac:dyDescent="0.25">
      <c r="A67" s="317">
        <v>10</v>
      </c>
      <c r="B67" s="16" t="s">
        <v>373</v>
      </c>
      <c r="C67" s="301" t="s">
        <v>372</v>
      </c>
      <c r="D67" s="296">
        <f>400*2</f>
        <v>800</v>
      </c>
      <c r="E67" s="19" t="s">
        <v>358</v>
      </c>
      <c r="F67" s="298">
        <v>1</v>
      </c>
      <c r="G67" s="298"/>
      <c r="H67" s="298"/>
      <c r="I67" s="298"/>
      <c r="J67" s="298"/>
      <c r="K67" s="298">
        <v>1</v>
      </c>
      <c r="L67" s="298"/>
      <c r="M67" s="298"/>
      <c r="N67" s="298"/>
      <c r="O67" s="298"/>
      <c r="P67" s="298"/>
      <c r="Q67" s="302"/>
      <c r="S67" s="303">
        <f t="shared" si="7"/>
        <v>1</v>
      </c>
    </row>
    <row r="68" spans="1:19" x14ac:dyDescent="0.25">
      <c r="A68" s="317">
        <v>11</v>
      </c>
      <c r="B68" s="16" t="s">
        <v>374</v>
      </c>
      <c r="C68" s="301" t="s">
        <v>372</v>
      </c>
      <c r="D68" s="296">
        <f>400*2</f>
        <v>800</v>
      </c>
      <c r="E68" s="19" t="s">
        <v>358</v>
      </c>
      <c r="F68" s="298">
        <v>1</v>
      </c>
      <c r="G68" s="298"/>
      <c r="H68" s="298"/>
      <c r="I68" s="298"/>
      <c r="J68" s="298"/>
      <c r="K68" s="298">
        <v>1</v>
      </c>
      <c r="L68" s="298"/>
      <c r="M68" s="298"/>
      <c r="N68" s="298"/>
      <c r="O68" s="298"/>
      <c r="P68" s="298"/>
      <c r="Q68" s="302"/>
      <c r="S68" s="303">
        <f t="shared" si="7"/>
        <v>1</v>
      </c>
    </row>
    <row r="69" spans="1:19" x14ac:dyDescent="0.25">
      <c r="A69" s="15">
        <v>12</v>
      </c>
      <c r="B69" s="16" t="s">
        <v>375</v>
      </c>
      <c r="C69" s="301" t="s">
        <v>376</v>
      </c>
      <c r="D69" s="296">
        <f>4000*5</f>
        <v>20000</v>
      </c>
      <c r="E69" s="19" t="s">
        <v>358</v>
      </c>
      <c r="F69" s="298">
        <v>3</v>
      </c>
      <c r="G69" s="298"/>
      <c r="H69" s="298"/>
      <c r="I69" s="298"/>
      <c r="J69" s="298"/>
      <c r="K69" s="298">
        <v>2</v>
      </c>
      <c r="L69" s="298"/>
      <c r="M69" s="298"/>
      <c r="N69" s="298"/>
      <c r="O69" s="298"/>
      <c r="P69" s="298"/>
      <c r="Q69" s="302"/>
      <c r="S69" s="303">
        <f t="shared" si="7"/>
        <v>2</v>
      </c>
    </row>
    <row r="70" spans="1:19" x14ac:dyDescent="0.25">
      <c r="A70" s="317">
        <v>13</v>
      </c>
      <c r="B70" s="16" t="s">
        <v>377</v>
      </c>
      <c r="C70" s="301" t="s">
        <v>121</v>
      </c>
      <c r="D70" s="296">
        <f>4*1150</f>
        <v>4600</v>
      </c>
      <c r="E70" s="19" t="s">
        <v>358</v>
      </c>
      <c r="F70" s="298">
        <v>2</v>
      </c>
      <c r="G70" s="298"/>
      <c r="H70" s="298"/>
      <c r="I70" s="298"/>
      <c r="J70" s="298"/>
      <c r="K70" s="298">
        <v>2</v>
      </c>
      <c r="L70" s="298"/>
      <c r="M70" s="298"/>
      <c r="N70" s="298"/>
      <c r="O70" s="298"/>
      <c r="P70" s="298"/>
      <c r="Q70" s="302"/>
      <c r="S70" s="303">
        <f t="shared" si="7"/>
        <v>2</v>
      </c>
    </row>
    <row r="71" spans="1:19" x14ac:dyDescent="0.25">
      <c r="A71" s="317">
        <v>14</v>
      </c>
      <c r="B71" s="16" t="s">
        <v>378</v>
      </c>
      <c r="C71" s="301" t="s">
        <v>379</v>
      </c>
      <c r="D71" s="296">
        <f>1200*2</f>
        <v>2400</v>
      </c>
      <c r="E71" s="19" t="s">
        <v>358</v>
      </c>
      <c r="F71" s="298">
        <v>1</v>
      </c>
      <c r="G71" s="298"/>
      <c r="H71" s="298"/>
      <c r="I71" s="298"/>
      <c r="J71" s="298"/>
      <c r="K71" s="298">
        <v>1</v>
      </c>
      <c r="L71" s="298"/>
      <c r="M71" s="298"/>
      <c r="N71" s="298"/>
      <c r="O71" s="298"/>
      <c r="P71" s="298"/>
      <c r="Q71" s="302"/>
      <c r="S71" s="303">
        <f t="shared" si="7"/>
        <v>1</v>
      </c>
    </row>
    <row r="72" spans="1:19" x14ac:dyDescent="0.25">
      <c r="A72" s="15">
        <v>15</v>
      </c>
      <c r="B72" s="16" t="s">
        <v>380</v>
      </c>
      <c r="C72" s="301" t="s">
        <v>361</v>
      </c>
      <c r="D72" s="296">
        <f>65*8</f>
        <v>520</v>
      </c>
      <c r="E72" s="19" t="s">
        <v>358</v>
      </c>
      <c r="F72" s="298">
        <v>4</v>
      </c>
      <c r="G72" s="298"/>
      <c r="H72" s="298"/>
      <c r="I72" s="298"/>
      <c r="J72" s="298"/>
      <c r="K72" s="298">
        <v>4</v>
      </c>
      <c r="L72" s="298"/>
      <c r="M72" s="298"/>
      <c r="N72" s="298"/>
      <c r="O72" s="298"/>
      <c r="P72" s="298"/>
      <c r="Q72" s="302"/>
      <c r="S72" s="303">
        <f t="shared" si="7"/>
        <v>4</v>
      </c>
    </row>
    <row r="73" spans="1:19" x14ac:dyDescent="0.25">
      <c r="A73" s="317">
        <v>16</v>
      </c>
      <c r="B73" s="16" t="s">
        <v>381</v>
      </c>
      <c r="C73" s="301" t="s">
        <v>361</v>
      </c>
      <c r="D73" s="296">
        <f>65*8</f>
        <v>520</v>
      </c>
      <c r="E73" s="19" t="s">
        <v>358</v>
      </c>
      <c r="F73" s="298">
        <v>4</v>
      </c>
      <c r="G73" s="298"/>
      <c r="H73" s="298"/>
      <c r="I73" s="298"/>
      <c r="J73" s="298"/>
      <c r="K73" s="298">
        <v>4</v>
      </c>
      <c r="L73" s="298"/>
      <c r="M73" s="298"/>
      <c r="N73" s="298"/>
      <c r="O73" s="298"/>
      <c r="P73" s="298"/>
      <c r="Q73" s="302"/>
      <c r="S73" s="303">
        <f t="shared" si="7"/>
        <v>4</v>
      </c>
    </row>
    <row r="74" spans="1:19" x14ac:dyDescent="0.25">
      <c r="A74" s="317">
        <v>17</v>
      </c>
      <c r="B74" s="16" t="s">
        <v>382</v>
      </c>
      <c r="C74" s="301" t="s">
        <v>107</v>
      </c>
      <c r="D74" s="296">
        <f>24*55</f>
        <v>1320</v>
      </c>
      <c r="E74" s="19" t="s">
        <v>358</v>
      </c>
      <c r="F74" s="298">
        <v>12</v>
      </c>
      <c r="G74" s="298"/>
      <c r="H74" s="298"/>
      <c r="I74" s="298"/>
      <c r="J74" s="298"/>
      <c r="K74" s="298">
        <v>12</v>
      </c>
      <c r="L74" s="298"/>
      <c r="M74" s="298"/>
      <c r="N74" s="298"/>
      <c r="O74" s="298"/>
      <c r="P74" s="298"/>
      <c r="Q74" s="302"/>
      <c r="S74" s="303">
        <f t="shared" si="7"/>
        <v>12</v>
      </c>
    </row>
    <row r="75" spans="1:19" x14ac:dyDescent="0.25">
      <c r="A75" s="15">
        <v>18</v>
      </c>
      <c r="B75" s="16" t="s">
        <v>383</v>
      </c>
      <c r="C75" s="301" t="s">
        <v>100</v>
      </c>
      <c r="D75" s="296">
        <v>50</v>
      </c>
      <c r="E75" s="19" t="s">
        <v>358</v>
      </c>
      <c r="F75" s="298">
        <v>1</v>
      </c>
      <c r="G75" s="298"/>
      <c r="H75" s="298"/>
      <c r="I75" s="298"/>
      <c r="J75" s="298"/>
      <c r="K75" s="298"/>
      <c r="L75" s="298"/>
      <c r="M75" s="298"/>
      <c r="N75" s="298"/>
      <c r="O75" s="298"/>
      <c r="P75" s="298"/>
      <c r="Q75" s="302"/>
      <c r="S75" s="303">
        <f t="shared" si="7"/>
        <v>0</v>
      </c>
    </row>
    <row r="76" spans="1:19" x14ac:dyDescent="0.25">
      <c r="A76" s="317">
        <v>19</v>
      </c>
      <c r="B76" s="16" t="s">
        <v>384</v>
      </c>
      <c r="C76" s="301" t="s">
        <v>385</v>
      </c>
      <c r="D76" s="296">
        <f>49*7</f>
        <v>343</v>
      </c>
      <c r="E76" s="19" t="s">
        <v>358</v>
      </c>
      <c r="F76" s="298">
        <v>4</v>
      </c>
      <c r="G76" s="298"/>
      <c r="H76" s="298"/>
      <c r="I76" s="298"/>
      <c r="J76" s="298"/>
      <c r="K76" s="298">
        <v>3</v>
      </c>
      <c r="L76" s="298"/>
      <c r="M76" s="298"/>
      <c r="N76" s="298"/>
      <c r="O76" s="298"/>
      <c r="P76" s="298"/>
      <c r="Q76" s="302"/>
      <c r="S76" s="303">
        <f t="shared" si="7"/>
        <v>3</v>
      </c>
    </row>
    <row r="77" spans="1:19" x14ac:dyDescent="0.25">
      <c r="A77" s="317">
        <v>20</v>
      </c>
      <c r="B77" s="16" t="s">
        <v>386</v>
      </c>
      <c r="C77" s="301" t="s">
        <v>385</v>
      </c>
      <c r="D77" s="296">
        <f>7*35</f>
        <v>245</v>
      </c>
      <c r="E77" s="19" t="s">
        <v>358</v>
      </c>
      <c r="F77" s="298">
        <v>4</v>
      </c>
      <c r="G77" s="298"/>
      <c r="H77" s="298"/>
      <c r="I77" s="298"/>
      <c r="J77" s="298"/>
      <c r="K77" s="298">
        <v>3</v>
      </c>
      <c r="L77" s="298"/>
      <c r="M77" s="298"/>
      <c r="N77" s="298"/>
      <c r="O77" s="298"/>
      <c r="P77" s="298"/>
      <c r="Q77" s="299"/>
      <c r="S77" s="303">
        <f t="shared" si="7"/>
        <v>3</v>
      </c>
    </row>
    <row r="78" spans="1:19" x14ac:dyDescent="0.25">
      <c r="A78" s="15">
        <v>21</v>
      </c>
      <c r="B78" s="16" t="s">
        <v>387</v>
      </c>
      <c r="C78" s="301" t="s">
        <v>370</v>
      </c>
      <c r="D78" s="296">
        <f>4*165</f>
        <v>660</v>
      </c>
      <c r="E78" s="19" t="s">
        <v>358</v>
      </c>
      <c r="F78" s="298">
        <v>4</v>
      </c>
      <c r="G78" s="298"/>
      <c r="H78" s="298"/>
      <c r="I78" s="298"/>
      <c r="J78" s="298"/>
      <c r="K78" s="298"/>
      <c r="L78" s="298"/>
      <c r="M78" s="298"/>
      <c r="N78" s="298"/>
      <c r="O78" s="298"/>
      <c r="P78" s="298"/>
      <c r="Q78" s="302"/>
      <c r="S78" s="303">
        <f t="shared" si="7"/>
        <v>0</v>
      </c>
    </row>
    <row r="79" spans="1:19" x14ac:dyDescent="0.25">
      <c r="A79" s="317">
        <v>22</v>
      </c>
      <c r="B79" s="16" t="s">
        <v>388</v>
      </c>
      <c r="C79" s="301" t="s">
        <v>57</v>
      </c>
      <c r="D79" s="296">
        <v>1500</v>
      </c>
      <c r="E79" s="19" t="s">
        <v>358</v>
      </c>
      <c r="F79" s="298">
        <v>1</v>
      </c>
      <c r="G79" s="298"/>
      <c r="H79" s="298"/>
      <c r="I79" s="298"/>
      <c r="J79" s="298"/>
      <c r="K79" s="298"/>
      <c r="L79" s="298"/>
      <c r="M79" s="298"/>
      <c r="N79" s="298"/>
      <c r="O79" s="298"/>
      <c r="P79" s="298"/>
      <c r="Q79" s="302"/>
      <c r="S79" s="303">
        <f t="shared" si="7"/>
        <v>0</v>
      </c>
    </row>
    <row r="80" spans="1:19" x14ac:dyDescent="0.25">
      <c r="A80" s="54"/>
      <c r="B80" s="16"/>
      <c r="C80" s="301"/>
      <c r="D80" s="296"/>
      <c r="E80" s="19"/>
      <c r="F80" s="298"/>
      <c r="G80" s="298"/>
      <c r="H80" s="298"/>
      <c r="I80" s="298"/>
      <c r="J80" s="298"/>
      <c r="K80" s="298"/>
      <c r="L80" s="298"/>
      <c r="M80" s="298"/>
      <c r="N80" s="298"/>
      <c r="O80" s="298"/>
      <c r="P80" s="298"/>
      <c r="Q80" s="302"/>
    </row>
    <row r="81" spans="1:17" x14ac:dyDescent="0.25">
      <c r="A81" s="54"/>
      <c r="B81" s="16"/>
      <c r="C81" s="301"/>
      <c r="D81" s="296"/>
      <c r="E81" s="19"/>
      <c r="F81" s="298"/>
      <c r="G81" s="298"/>
      <c r="H81" s="298"/>
      <c r="I81" s="298"/>
      <c r="J81" s="298"/>
      <c r="K81" s="298"/>
      <c r="L81" s="298"/>
      <c r="M81" s="298"/>
      <c r="N81" s="298"/>
      <c r="O81" s="298"/>
      <c r="P81" s="298"/>
      <c r="Q81" s="302"/>
    </row>
    <row r="82" spans="1:17" x14ac:dyDescent="0.25">
      <c r="A82" s="54"/>
      <c r="B82" s="16"/>
      <c r="C82" s="301"/>
      <c r="D82" s="296"/>
      <c r="E82" s="19"/>
      <c r="F82" s="298"/>
      <c r="G82" s="298"/>
      <c r="H82" s="298"/>
      <c r="I82" s="298"/>
      <c r="J82" s="298"/>
      <c r="K82" s="298"/>
      <c r="L82" s="298"/>
      <c r="M82" s="298"/>
      <c r="N82" s="298"/>
      <c r="O82" s="298"/>
      <c r="P82" s="298"/>
      <c r="Q82" s="302"/>
    </row>
    <row r="83" spans="1:17" ht="15.75" thickBot="1" x14ac:dyDescent="0.3">
      <c r="A83" s="26"/>
      <c r="B83" s="27"/>
      <c r="D83" s="304"/>
      <c r="F83" s="305"/>
      <c r="G83" s="305"/>
      <c r="H83" s="305"/>
      <c r="I83" s="305"/>
      <c r="J83" s="305"/>
      <c r="K83" s="305"/>
      <c r="L83" s="305"/>
      <c r="M83" s="305"/>
      <c r="N83" s="305"/>
      <c r="O83" s="305"/>
      <c r="P83" s="305"/>
      <c r="Q83" s="305"/>
    </row>
    <row r="84" spans="1:17" ht="16.5" thickTop="1" x14ac:dyDescent="0.25">
      <c r="A84" s="306" t="s">
        <v>44</v>
      </c>
      <c r="B84" s="307"/>
      <c r="C84" s="675">
        <f>SUM(D60:D83)</f>
        <v>38748</v>
      </c>
      <c r="D84" s="675"/>
      <c r="E84" s="308"/>
      <c r="F84" s="33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</row>
    <row r="85" spans="1:17" ht="15.75" hidden="1" x14ac:dyDescent="0.25">
      <c r="A85" s="36" t="s">
        <v>45</v>
      </c>
      <c r="B85" s="309"/>
      <c r="C85" s="619">
        <f>PRODUCT(C84,0.1)</f>
        <v>3874.8</v>
      </c>
      <c r="D85" s="620"/>
      <c r="F85" s="676"/>
      <c r="G85" s="676"/>
      <c r="H85" s="676"/>
      <c r="I85" s="676"/>
      <c r="J85" s="310"/>
      <c r="K85" s="310"/>
      <c r="L85" s="311"/>
    </row>
    <row r="86" spans="1:17" ht="15.75" hidden="1" x14ac:dyDescent="0.25">
      <c r="A86" s="40" t="s">
        <v>46</v>
      </c>
      <c r="B86" s="312"/>
      <c r="C86" s="616">
        <f>PRODUCT(C84,0.1)</f>
        <v>3874.8</v>
      </c>
      <c r="D86" s="617"/>
      <c r="F86" s="303"/>
      <c r="G86" s="303"/>
      <c r="H86" s="677"/>
      <c r="I86" s="677"/>
      <c r="J86" s="677"/>
      <c r="K86" s="677"/>
    </row>
    <row r="87" spans="1:17" ht="15.75" hidden="1" x14ac:dyDescent="0.25">
      <c r="A87" s="40" t="s">
        <v>47</v>
      </c>
      <c r="B87" s="312"/>
      <c r="C87" s="616">
        <f>SUM(C84:D86)</f>
        <v>46497.600000000006</v>
      </c>
      <c r="D87" s="617"/>
      <c r="F87" s="303"/>
      <c r="G87" s="303"/>
      <c r="H87" s="677"/>
      <c r="I87" s="677"/>
      <c r="J87" s="677"/>
      <c r="K87" s="677"/>
    </row>
    <row r="88" spans="1:17" x14ac:dyDescent="0.25">
      <c r="A88" s="44"/>
      <c r="F88" s="303"/>
      <c r="G88" s="303"/>
      <c r="H88" s="677"/>
      <c r="I88" s="677"/>
      <c r="J88" s="677"/>
      <c r="K88" s="677"/>
      <c r="M88" s="45"/>
    </row>
    <row r="89" spans="1:17" x14ac:dyDescent="0.25">
      <c r="A89" s="46" t="s">
        <v>48</v>
      </c>
      <c r="M89" s="313"/>
      <c r="N89" s="45"/>
    </row>
    <row r="90" spans="1:17" x14ac:dyDescent="0.25">
      <c r="A90" s="48"/>
    </row>
    <row r="91" spans="1:17" x14ac:dyDescent="0.25">
      <c r="A91" s="678"/>
      <c r="B91" s="678"/>
      <c r="D91" s="679" t="s">
        <v>353</v>
      </c>
      <c r="E91" s="679"/>
      <c r="F91" s="679"/>
      <c r="J91" s="314"/>
      <c r="K91" s="315"/>
    </row>
    <row r="92" spans="1:17" x14ac:dyDescent="0.25">
      <c r="A92" s="624"/>
      <c r="B92" s="624"/>
      <c r="D92" s="680" t="s">
        <v>354</v>
      </c>
      <c r="E92" s="680"/>
      <c r="F92" s="680"/>
      <c r="J92" s="316"/>
    </row>
    <row r="93" spans="1:17" x14ac:dyDescent="0.25">
      <c r="A93" s="626"/>
      <c r="B93" s="626"/>
      <c r="D93" s="626" t="s">
        <v>51</v>
      </c>
      <c r="E93" s="626"/>
      <c r="F93" s="626"/>
    </row>
    <row r="97" spans="1:19" x14ac:dyDescent="0.25">
      <c r="A97" s="606" t="s">
        <v>355</v>
      </c>
      <c r="B97" s="606"/>
      <c r="C97" s="606"/>
      <c r="D97" s="606"/>
      <c r="E97" s="606"/>
      <c r="F97" s="606"/>
      <c r="G97" s="606"/>
      <c r="H97" s="606"/>
      <c r="I97" s="606"/>
      <c r="J97" s="606"/>
      <c r="K97" s="606"/>
      <c r="L97" s="606"/>
      <c r="M97" s="606"/>
      <c r="N97" s="606"/>
      <c r="O97" s="606"/>
      <c r="P97" s="606"/>
      <c r="Q97" s="606"/>
    </row>
    <row r="98" spans="1:19" x14ac:dyDescent="0.25">
      <c r="A98" s="7"/>
    </row>
    <row r="99" spans="1:19" x14ac:dyDescent="0.25">
      <c r="A99" s="7"/>
      <c r="C99" s="607" t="s">
        <v>1</v>
      </c>
      <c r="D99" s="607"/>
      <c r="E99" s="607"/>
      <c r="F99" s="607"/>
      <c r="G99" s="607"/>
      <c r="H99" s="607"/>
      <c r="I99" s="607"/>
      <c r="J99" s="607"/>
    </row>
    <row r="100" spans="1:19" x14ac:dyDescent="0.25">
      <c r="A100" s="7" t="s">
        <v>324</v>
      </c>
      <c r="D100" s="290"/>
      <c r="E100" s="290"/>
    </row>
    <row r="101" spans="1:19" x14ac:dyDescent="0.25">
      <c r="A101" s="7"/>
    </row>
    <row r="102" spans="1:19" x14ac:dyDescent="0.25">
      <c r="A102" s="9" t="s">
        <v>3</v>
      </c>
    </row>
    <row r="103" spans="1:19" ht="15.75" thickBot="1" x14ac:dyDescent="0.3">
      <c r="A103" s="7" t="s">
        <v>4</v>
      </c>
    </row>
    <row r="104" spans="1:19" x14ac:dyDescent="0.25">
      <c r="A104" s="608" t="s">
        <v>5</v>
      </c>
      <c r="B104" s="610" t="s">
        <v>6</v>
      </c>
      <c r="C104" s="10" t="s">
        <v>7</v>
      </c>
      <c r="D104" s="612" t="s">
        <v>8</v>
      </c>
      <c r="E104" s="610" t="s">
        <v>9</v>
      </c>
      <c r="F104" s="610" t="s">
        <v>10</v>
      </c>
      <c r="G104" s="610"/>
      <c r="H104" s="610"/>
      <c r="I104" s="610"/>
      <c r="J104" s="610"/>
      <c r="K104" s="610"/>
      <c r="L104" s="610"/>
      <c r="M104" s="610"/>
      <c r="N104" s="610"/>
      <c r="O104" s="610"/>
      <c r="P104" s="610"/>
      <c r="Q104" s="614"/>
    </row>
    <row r="105" spans="1:19" ht="15.75" thickBot="1" x14ac:dyDescent="0.3">
      <c r="A105" s="609"/>
      <c r="B105" s="611"/>
      <c r="C105" s="13" t="s">
        <v>13</v>
      </c>
      <c r="D105" s="613"/>
      <c r="E105" s="611"/>
      <c r="F105" s="13" t="s">
        <v>14</v>
      </c>
      <c r="G105" s="13" t="s">
        <v>15</v>
      </c>
      <c r="H105" s="13" t="s">
        <v>16</v>
      </c>
      <c r="I105" s="13" t="s">
        <v>17</v>
      </c>
      <c r="J105" s="13" t="s">
        <v>18</v>
      </c>
      <c r="K105" s="13" t="s">
        <v>19</v>
      </c>
      <c r="L105" s="13" t="s">
        <v>20</v>
      </c>
      <c r="M105" s="13" t="s">
        <v>21</v>
      </c>
      <c r="N105" s="13" t="s">
        <v>22</v>
      </c>
      <c r="O105" s="13" t="s">
        <v>23</v>
      </c>
      <c r="P105" s="13" t="s">
        <v>24</v>
      </c>
      <c r="Q105" s="14" t="s">
        <v>25</v>
      </c>
    </row>
    <row r="106" spans="1:19" x14ac:dyDescent="0.25">
      <c r="A106" s="15">
        <v>1</v>
      </c>
      <c r="B106" s="16" t="s">
        <v>389</v>
      </c>
      <c r="C106" s="301" t="s">
        <v>390</v>
      </c>
      <c r="D106" s="296">
        <f>145*24</f>
        <v>3480</v>
      </c>
      <c r="E106" s="19" t="s">
        <v>228</v>
      </c>
      <c r="F106" s="298">
        <v>12</v>
      </c>
      <c r="G106" s="298"/>
      <c r="H106" s="298"/>
      <c r="I106" s="298"/>
      <c r="J106" s="298"/>
      <c r="K106" s="298">
        <v>12</v>
      </c>
      <c r="L106" s="298"/>
      <c r="M106" s="298"/>
      <c r="N106" s="298"/>
      <c r="O106" s="298"/>
      <c r="P106" s="298"/>
      <c r="Q106" s="299"/>
      <c r="S106" s="303">
        <f t="shared" ref="S106:S114" si="8">K106+Q106</f>
        <v>12</v>
      </c>
    </row>
    <row r="107" spans="1:19" x14ac:dyDescent="0.25">
      <c r="A107" s="15">
        <v>2</v>
      </c>
      <c r="B107" s="16" t="s">
        <v>391</v>
      </c>
      <c r="C107" s="301" t="s">
        <v>392</v>
      </c>
      <c r="D107" s="296">
        <f>499*10</f>
        <v>4990</v>
      </c>
      <c r="E107" s="19" t="s">
        <v>228</v>
      </c>
      <c r="F107" s="298">
        <v>5</v>
      </c>
      <c r="G107" s="298"/>
      <c r="H107" s="298"/>
      <c r="I107" s="298"/>
      <c r="J107" s="298"/>
      <c r="K107" s="298">
        <v>5</v>
      </c>
      <c r="L107" s="298"/>
      <c r="M107" s="298"/>
      <c r="N107" s="298"/>
      <c r="O107" s="298"/>
      <c r="P107" s="298"/>
      <c r="Q107" s="302"/>
      <c r="S107" s="303">
        <f t="shared" si="8"/>
        <v>5</v>
      </c>
    </row>
    <row r="108" spans="1:19" x14ac:dyDescent="0.25">
      <c r="A108" s="15">
        <v>3</v>
      </c>
      <c r="B108" s="16" t="s">
        <v>393</v>
      </c>
      <c r="C108" s="301" t="s">
        <v>363</v>
      </c>
      <c r="D108" s="296">
        <f>185*6</f>
        <v>1110</v>
      </c>
      <c r="E108" s="19" t="s">
        <v>228</v>
      </c>
      <c r="F108" s="298">
        <v>3</v>
      </c>
      <c r="G108" s="298"/>
      <c r="H108" s="298"/>
      <c r="I108" s="298"/>
      <c r="J108" s="298"/>
      <c r="K108" s="298">
        <v>3</v>
      </c>
      <c r="L108" s="298"/>
      <c r="M108" s="298"/>
      <c r="N108" s="298"/>
      <c r="O108" s="298"/>
      <c r="P108" s="298"/>
      <c r="Q108" s="302"/>
      <c r="S108" s="303">
        <f t="shared" si="8"/>
        <v>3</v>
      </c>
    </row>
    <row r="109" spans="1:19" x14ac:dyDescent="0.25">
      <c r="A109" s="15">
        <v>4</v>
      </c>
      <c r="B109" s="16" t="s">
        <v>394</v>
      </c>
      <c r="C109" s="301" t="s">
        <v>395</v>
      </c>
      <c r="D109" s="296">
        <f>105*20</f>
        <v>2100</v>
      </c>
      <c r="E109" s="19" t="s">
        <v>228</v>
      </c>
      <c r="F109" s="298">
        <v>10</v>
      </c>
      <c r="G109" s="298"/>
      <c r="H109" s="298"/>
      <c r="I109" s="298"/>
      <c r="J109" s="298"/>
      <c r="K109" s="298">
        <v>10</v>
      </c>
      <c r="L109" s="298"/>
      <c r="M109" s="298"/>
      <c r="N109" s="298"/>
      <c r="O109" s="298"/>
      <c r="P109" s="298"/>
      <c r="Q109" s="302"/>
      <c r="S109" s="303">
        <f t="shared" si="8"/>
        <v>10</v>
      </c>
    </row>
    <row r="110" spans="1:19" x14ac:dyDescent="0.25">
      <c r="A110" s="15">
        <v>5</v>
      </c>
      <c r="B110" s="16" t="s">
        <v>396</v>
      </c>
      <c r="C110" s="301" t="s">
        <v>397</v>
      </c>
      <c r="D110" s="296">
        <f>115*20</f>
        <v>2300</v>
      </c>
      <c r="E110" s="19" t="s">
        <v>228</v>
      </c>
      <c r="F110" s="298">
        <v>10</v>
      </c>
      <c r="G110" s="298"/>
      <c r="H110" s="298"/>
      <c r="I110" s="298"/>
      <c r="J110" s="298"/>
      <c r="K110" s="298">
        <v>10</v>
      </c>
      <c r="L110" s="298"/>
      <c r="M110" s="298"/>
      <c r="N110" s="298"/>
      <c r="O110" s="298"/>
      <c r="P110" s="298"/>
      <c r="Q110" s="302"/>
      <c r="S110" s="303">
        <f t="shared" si="8"/>
        <v>10</v>
      </c>
    </row>
    <row r="111" spans="1:19" x14ac:dyDescent="0.25">
      <c r="A111" s="15">
        <v>6</v>
      </c>
      <c r="B111" s="16" t="s">
        <v>398</v>
      </c>
      <c r="C111" s="301" t="s">
        <v>399</v>
      </c>
      <c r="D111" s="296">
        <f>15*275</f>
        <v>4125</v>
      </c>
      <c r="E111" s="19" t="s">
        <v>228</v>
      </c>
      <c r="F111" s="298">
        <v>8</v>
      </c>
      <c r="G111" s="298"/>
      <c r="H111" s="298"/>
      <c r="I111" s="298"/>
      <c r="J111" s="298"/>
      <c r="K111" s="298">
        <v>7</v>
      </c>
      <c r="L111" s="298"/>
      <c r="M111" s="298"/>
      <c r="N111" s="298"/>
      <c r="O111" s="298"/>
      <c r="P111" s="298"/>
      <c r="Q111" s="302"/>
      <c r="S111" s="303">
        <f t="shared" si="8"/>
        <v>7</v>
      </c>
    </row>
    <row r="112" spans="1:19" x14ac:dyDescent="0.25">
      <c r="A112" s="15">
        <v>7</v>
      </c>
      <c r="B112" s="16" t="s">
        <v>400</v>
      </c>
      <c r="C112" s="301" t="s">
        <v>87</v>
      </c>
      <c r="D112" s="296">
        <f>2*20</f>
        <v>40</v>
      </c>
      <c r="E112" s="19" t="s">
        <v>228</v>
      </c>
      <c r="F112" s="298">
        <v>2</v>
      </c>
      <c r="G112" s="298"/>
      <c r="H112" s="298"/>
      <c r="I112" s="298"/>
      <c r="J112" s="298"/>
      <c r="K112" s="298"/>
      <c r="L112" s="298"/>
      <c r="M112" s="298"/>
      <c r="N112" s="298"/>
      <c r="O112" s="298"/>
      <c r="P112" s="298"/>
      <c r="Q112" s="302"/>
      <c r="S112" s="303">
        <f t="shared" si="8"/>
        <v>0</v>
      </c>
    </row>
    <row r="113" spans="1:19" x14ac:dyDescent="0.25">
      <c r="A113" s="15">
        <v>8</v>
      </c>
      <c r="B113" s="16" t="s">
        <v>401</v>
      </c>
      <c r="C113" s="301" t="s">
        <v>402</v>
      </c>
      <c r="D113" s="296">
        <f>75*12</f>
        <v>900</v>
      </c>
      <c r="E113" s="19" t="s">
        <v>228</v>
      </c>
      <c r="F113" s="298">
        <v>6</v>
      </c>
      <c r="G113" s="298"/>
      <c r="H113" s="298"/>
      <c r="I113" s="298"/>
      <c r="J113" s="298"/>
      <c r="K113" s="298">
        <v>6</v>
      </c>
      <c r="L113" s="298"/>
      <c r="M113" s="298"/>
      <c r="N113" s="298"/>
      <c r="O113" s="298"/>
      <c r="P113" s="298"/>
      <c r="Q113" s="302"/>
      <c r="S113" s="303">
        <f t="shared" si="8"/>
        <v>6</v>
      </c>
    </row>
    <row r="114" spans="1:19" x14ac:dyDescent="0.25">
      <c r="A114" s="15">
        <v>9</v>
      </c>
      <c r="B114" s="16" t="s">
        <v>403</v>
      </c>
      <c r="C114" s="301" t="s">
        <v>404</v>
      </c>
      <c r="D114" s="296">
        <f>170*8</f>
        <v>1360</v>
      </c>
      <c r="E114" s="19" t="s">
        <v>228</v>
      </c>
      <c r="F114" s="298">
        <v>4</v>
      </c>
      <c r="G114" s="298"/>
      <c r="H114" s="298"/>
      <c r="I114" s="298"/>
      <c r="J114" s="298"/>
      <c r="K114" s="298">
        <v>4</v>
      </c>
      <c r="L114" s="298"/>
      <c r="M114" s="298"/>
      <c r="N114" s="298"/>
      <c r="O114" s="298"/>
      <c r="P114" s="298"/>
      <c r="Q114" s="302"/>
      <c r="S114" s="303">
        <f t="shared" si="8"/>
        <v>4</v>
      </c>
    </row>
    <row r="115" spans="1:19" x14ac:dyDescent="0.25">
      <c r="A115" s="54"/>
      <c r="B115" s="16"/>
      <c r="C115" s="301"/>
      <c r="D115" s="296"/>
      <c r="E115" s="19"/>
      <c r="F115" s="298"/>
      <c r="G115" s="298"/>
      <c r="H115" s="298"/>
      <c r="I115" s="298"/>
      <c r="J115" s="298"/>
      <c r="K115" s="298"/>
      <c r="L115" s="298"/>
      <c r="M115" s="298"/>
      <c r="N115" s="298"/>
      <c r="O115" s="298"/>
      <c r="P115" s="298"/>
      <c r="Q115" s="302"/>
    </row>
    <row r="116" spans="1:19" x14ac:dyDescent="0.25">
      <c r="A116" s="54"/>
      <c r="B116" s="16"/>
      <c r="C116" s="301"/>
      <c r="D116" s="296"/>
      <c r="E116" s="19"/>
      <c r="F116" s="298"/>
      <c r="G116" s="298"/>
      <c r="H116" s="298"/>
      <c r="I116" s="298"/>
      <c r="J116" s="298"/>
      <c r="K116" s="298"/>
      <c r="L116" s="298"/>
      <c r="M116" s="298"/>
      <c r="N116" s="298"/>
      <c r="O116" s="298"/>
      <c r="P116" s="298"/>
      <c r="Q116" s="302"/>
    </row>
    <row r="117" spans="1:19" x14ac:dyDescent="0.25">
      <c r="A117" s="54"/>
      <c r="B117" s="16"/>
      <c r="C117" s="301"/>
      <c r="D117" s="296"/>
      <c r="E117" s="19"/>
      <c r="F117" s="298"/>
      <c r="G117" s="298"/>
      <c r="H117" s="298"/>
      <c r="I117" s="298"/>
      <c r="J117" s="298"/>
      <c r="K117" s="298"/>
      <c r="L117" s="298"/>
      <c r="M117" s="298"/>
      <c r="N117" s="298"/>
      <c r="O117" s="298"/>
      <c r="P117" s="298"/>
      <c r="Q117" s="299"/>
    </row>
    <row r="118" spans="1:19" x14ac:dyDescent="0.25">
      <c r="A118" s="54"/>
      <c r="B118" s="16"/>
      <c r="C118" s="301"/>
      <c r="D118" s="296"/>
      <c r="E118" s="19"/>
      <c r="F118" s="298"/>
      <c r="G118" s="298"/>
      <c r="H118" s="298"/>
      <c r="I118" s="298"/>
      <c r="J118" s="298"/>
      <c r="K118" s="298"/>
      <c r="L118" s="298"/>
      <c r="M118" s="298"/>
      <c r="N118" s="298"/>
      <c r="O118" s="298"/>
      <c r="P118" s="298"/>
      <c r="Q118" s="302"/>
    </row>
    <row r="119" spans="1:19" x14ac:dyDescent="0.25">
      <c r="A119" s="54"/>
      <c r="B119" s="16"/>
      <c r="C119" s="301"/>
      <c r="D119" s="296"/>
      <c r="E119" s="19"/>
      <c r="F119" s="298"/>
      <c r="G119" s="298"/>
      <c r="H119" s="298"/>
      <c r="I119" s="298"/>
      <c r="J119" s="298"/>
      <c r="K119" s="298"/>
      <c r="L119" s="298"/>
      <c r="M119" s="298"/>
      <c r="N119" s="298"/>
      <c r="O119" s="298"/>
      <c r="P119" s="298"/>
      <c r="Q119" s="302"/>
    </row>
    <row r="120" spans="1:19" x14ac:dyDescent="0.25">
      <c r="A120" s="54"/>
      <c r="B120" s="16"/>
      <c r="C120" s="301"/>
      <c r="D120" s="296"/>
      <c r="E120" s="19"/>
      <c r="F120" s="298"/>
      <c r="G120" s="298"/>
      <c r="H120" s="298"/>
      <c r="I120" s="298"/>
      <c r="J120" s="298"/>
      <c r="K120" s="298"/>
      <c r="L120" s="298"/>
      <c r="M120" s="298"/>
      <c r="N120" s="298"/>
      <c r="O120" s="298"/>
      <c r="P120" s="298"/>
      <c r="Q120" s="302"/>
    </row>
    <row r="121" spans="1:19" x14ac:dyDescent="0.25">
      <c r="A121" s="54"/>
      <c r="B121" s="16"/>
      <c r="C121" s="301"/>
      <c r="D121" s="296"/>
      <c r="E121" s="19"/>
      <c r="F121" s="298"/>
      <c r="G121" s="298"/>
      <c r="H121" s="298"/>
      <c r="I121" s="298"/>
      <c r="J121" s="298"/>
      <c r="K121" s="298"/>
      <c r="L121" s="298"/>
      <c r="M121" s="298"/>
      <c r="N121" s="298"/>
      <c r="O121" s="298"/>
      <c r="P121" s="298"/>
      <c r="Q121" s="302"/>
    </row>
    <row r="122" spans="1:19" x14ac:dyDescent="0.25">
      <c r="A122" s="54"/>
      <c r="B122" s="16"/>
      <c r="C122" s="301"/>
      <c r="D122" s="296"/>
      <c r="E122" s="19"/>
      <c r="F122" s="298"/>
      <c r="G122" s="298"/>
      <c r="H122" s="298"/>
      <c r="I122" s="298"/>
      <c r="J122" s="298"/>
      <c r="K122" s="298"/>
      <c r="L122" s="298"/>
      <c r="M122" s="298"/>
      <c r="N122" s="298"/>
      <c r="O122" s="298"/>
      <c r="P122" s="298"/>
      <c r="Q122" s="302"/>
    </row>
    <row r="123" spans="1:19" ht="15.75" thickBot="1" x14ac:dyDescent="0.3">
      <c r="A123" s="26"/>
      <c r="B123" s="27"/>
      <c r="D123" s="304"/>
      <c r="F123" s="305"/>
      <c r="G123" s="305"/>
      <c r="H123" s="305"/>
      <c r="I123" s="305"/>
      <c r="J123" s="305"/>
      <c r="K123" s="305"/>
      <c r="L123" s="305"/>
      <c r="M123" s="305"/>
      <c r="N123" s="305"/>
      <c r="O123" s="305"/>
      <c r="P123" s="305"/>
      <c r="Q123" s="305"/>
    </row>
    <row r="124" spans="1:19" ht="16.5" hidden="1" thickTop="1" x14ac:dyDescent="0.25">
      <c r="A124" s="306" t="s">
        <v>44</v>
      </c>
      <c r="B124" s="307"/>
      <c r="C124" s="675">
        <f>SUM(D106:D123)</f>
        <v>20405</v>
      </c>
      <c r="D124" s="675"/>
      <c r="E124" s="308"/>
      <c r="F124" s="33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</row>
    <row r="125" spans="1:19" ht="16.5" hidden="1" thickTop="1" x14ac:dyDescent="0.25">
      <c r="A125" s="36" t="s">
        <v>45</v>
      </c>
      <c r="B125" s="309"/>
      <c r="C125" s="619">
        <f>PRODUCT(C124,0.1)</f>
        <v>2040.5</v>
      </c>
      <c r="D125" s="620"/>
      <c r="F125" s="676"/>
      <c r="G125" s="676"/>
      <c r="H125" s="676"/>
      <c r="I125" s="676"/>
      <c r="J125" s="310"/>
      <c r="K125" s="310"/>
      <c r="L125" s="311"/>
    </row>
    <row r="126" spans="1:19" ht="16.5" hidden="1" thickTop="1" x14ac:dyDescent="0.25">
      <c r="A126" s="40" t="s">
        <v>46</v>
      </c>
      <c r="B126" s="312"/>
      <c r="C126" s="616">
        <f>PRODUCT(C124,0.1)</f>
        <v>2040.5</v>
      </c>
      <c r="D126" s="617"/>
      <c r="F126" s="303"/>
      <c r="G126" s="303"/>
      <c r="H126" s="677"/>
      <c r="I126" s="677"/>
      <c r="J126" s="677"/>
      <c r="K126" s="677"/>
    </row>
    <row r="127" spans="1:19" ht="16.5" hidden="1" thickTop="1" x14ac:dyDescent="0.25">
      <c r="A127" s="40" t="s">
        <v>47</v>
      </c>
      <c r="B127" s="312"/>
      <c r="C127" s="616">
        <f>SUM(C124:D126)</f>
        <v>24486</v>
      </c>
      <c r="D127" s="617"/>
      <c r="F127" s="303"/>
      <c r="G127" s="303"/>
      <c r="H127" s="677"/>
      <c r="I127" s="677"/>
      <c r="J127" s="677"/>
      <c r="K127" s="677"/>
    </row>
    <row r="128" spans="1:19" ht="16.5" thickTop="1" x14ac:dyDescent="0.25">
      <c r="A128" s="44"/>
      <c r="D128" s="321">
        <f>SUM(D106:D121)</f>
        <v>20405</v>
      </c>
      <c r="E128" s="322"/>
      <c r="F128" s="303"/>
      <c r="G128" s="303"/>
      <c r="H128" s="677"/>
      <c r="I128" s="677"/>
      <c r="J128" s="677"/>
      <c r="K128" s="677"/>
      <c r="M128" s="45"/>
    </row>
    <row r="129" spans="1:17" x14ac:dyDescent="0.25">
      <c r="A129" s="46" t="s">
        <v>48</v>
      </c>
      <c r="M129" s="313"/>
      <c r="N129" s="45"/>
    </row>
    <row r="130" spans="1:17" x14ac:dyDescent="0.25">
      <c r="A130" s="48"/>
    </row>
    <row r="131" spans="1:17" x14ac:dyDescent="0.25">
      <c r="A131" s="678"/>
      <c r="B131" s="678"/>
      <c r="D131" s="679" t="s">
        <v>353</v>
      </c>
      <c r="E131" s="679"/>
      <c r="F131" s="679"/>
      <c r="J131" s="314"/>
      <c r="K131" s="315"/>
    </row>
    <row r="132" spans="1:17" x14ac:dyDescent="0.25">
      <c r="A132" s="624"/>
      <c r="B132" s="624"/>
      <c r="D132" s="680" t="s">
        <v>354</v>
      </c>
      <c r="E132" s="680"/>
      <c r="F132" s="680"/>
      <c r="J132" s="316"/>
    </row>
    <row r="133" spans="1:17" x14ac:dyDescent="0.25">
      <c r="A133" s="626"/>
      <c r="B133" s="626"/>
      <c r="D133" s="626" t="s">
        <v>51</v>
      </c>
      <c r="E133" s="626"/>
      <c r="F133" s="626"/>
    </row>
    <row r="137" spans="1:17" x14ac:dyDescent="0.25">
      <c r="A137" s="606" t="s">
        <v>355</v>
      </c>
      <c r="B137" s="606"/>
      <c r="C137" s="606"/>
      <c r="D137" s="606"/>
      <c r="E137" s="606"/>
      <c r="F137" s="606"/>
      <c r="G137" s="606"/>
      <c r="H137" s="606"/>
      <c r="I137" s="606"/>
      <c r="J137" s="606"/>
      <c r="K137" s="606"/>
      <c r="L137" s="606"/>
      <c r="M137" s="606"/>
      <c r="N137" s="606"/>
      <c r="O137" s="606"/>
      <c r="P137" s="606"/>
      <c r="Q137" s="606"/>
    </row>
    <row r="138" spans="1:17" x14ac:dyDescent="0.25">
      <c r="A138" s="7"/>
    </row>
    <row r="139" spans="1:17" x14ac:dyDescent="0.25">
      <c r="A139" s="7"/>
      <c r="C139" s="607" t="s">
        <v>1</v>
      </c>
      <c r="D139" s="607"/>
      <c r="E139" s="607"/>
      <c r="F139" s="607"/>
      <c r="G139" s="607"/>
      <c r="H139" s="607"/>
      <c r="I139" s="607"/>
      <c r="J139" s="607"/>
    </row>
    <row r="140" spans="1:17" x14ac:dyDescent="0.25">
      <c r="A140" s="7" t="s">
        <v>324</v>
      </c>
      <c r="D140" s="290"/>
      <c r="E140" s="290"/>
    </row>
    <row r="141" spans="1:17" x14ac:dyDescent="0.25">
      <c r="A141" s="7"/>
    </row>
    <row r="142" spans="1:17" x14ac:dyDescent="0.25">
      <c r="A142" s="9" t="s">
        <v>3</v>
      </c>
    </row>
    <row r="143" spans="1:17" ht="15.75" thickBot="1" x14ac:dyDescent="0.3">
      <c r="A143" s="7" t="s">
        <v>4</v>
      </c>
    </row>
    <row r="144" spans="1:17" x14ac:dyDescent="0.25">
      <c r="A144" s="608" t="s">
        <v>5</v>
      </c>
      <c r="B144" s="610" t="s">
        <v>6</v>
      </c>
      <c r="C144" s="10" t="s">
        <v>7</v>
      </c>
      <c r="D144" s="612" t="s">
        <v>8</v>
      </c>
      <c r="E144" s="610" t="s">
        <v>9</v>
      </c>
      <c r="F144" s="610" t="s">
        <v>10</v>
      </c>
      <c r="G144" s="610"/>
      <c r="H144" s="610"/>
      <c r="I144" s="610"/>
      <c r="J144" s="610"/>
      <c r="K144" s="610"/>
      <c r="L144" s="610"/>
      <c r="M144" s="610"/>
      <c r="N144" s="610"/>
      <c r="O144" s="610"/>
      <c r="P144" s="610"/>
      <c r="Q144" s="614"/>
    </row>
    <row r="145" spans="1:17" ht="15.75" thickBot="1" x14ac:dyDescent="0.3">
      <c r="A145" s="609"/>
      <c r="B145" s="611"/>
      <c r="C145" s="13" t="s">
        <v>13</v>
      </c>
      <c r="D145" s="613"/>
      <c r="E145" s="611"/>
      <c r="F145" s="13" t="s">
        <v>14</v>
      </c>
      <c r="G145" s="13" t="s">
        <v>15</v>
      </c>
      <c r="H145" s="13" t="s">
        <v>16</v>
      </c>
      <c r="I145" s="13" t="s">
        <v>17</v>
      </c>
      <c r="J145" s="13" t="s">
        <v>18</v>
      </c>
      <c r="K145" s="13" t="s">
        <v>19</v>
      </c>
      <c r="L145" s="13" t="s">
        <v>20</v>
      </c>
      <c r="M145" s="13" t="s">
        <v>21</v>
      </c>
      <c r="N145" s="13" t="s">
        <v>22</v>
      </c>
      <c r="O145" s="13" t="s">
        <v>23</v>
      </c>
      <c r="P145" s="13" t="s">
        <v>24</v>
      </c>
      <c r="Q145" s="14" t="s">
        <v>25</v>
      </c>
    </row>
    <row r="146" spans="1:17" x14ac:dyDescent="0.25">
      <c r="A146" s="15">
        <v>1</v>
      </c>
      <c r="B146" s="16" t="s">
        <v>405</v>
      </c>
      <c r="C146" s="301" t="s">
        <v>57</v>
      </c>
      <c r="D146" s="296">
        <v>40000</v>
      </c>
      <c r="E146" s="19" t="s">
        <v>228</v>
      </c>
      <c r="F146" s="298">
        <v>1</v>
      </c>
      <c r="G146" s="298"/>
      <c r="H146" s="298"/>
      <c r="I146" s="298"/>
      <c r="J146" s="298"/>
      <c r="K146" s="298"/>
      <c r="L146" s="298"/>
      <c r="M146" s="298"/>
      <c r="N146" s="298"/>
      <c r="O146" s="298"/>
      <c r="P146" s="298"/>
      <c r="Q146" s="299"/>
    </row>
    <row r="147" spans="1:17" x14ac:dyDescent="0.25">
      <c r="A147" s="15"/>
      <c r="B147" s="16" t="s">
        <v>406</v>
      </c>
      <c r="C147" s="301"/>
      <c r="D147" s="296"/>
      <c r="E147" s="19"/>
      <c r="F147" s="298"/>
      <c r="G147" s="298"/>
      <c r="H147" s="298"/>
      <c r="I147" s="298"/>
      <c r="J147" s="298"/>
      <c r="K147" s="298"/>
      <c r="L147" s="298"/>
      <c r="M147" s="298"/>
      <c r="N147" s="298"/>
      <c r="O147" s="298"/>
      <c r="P147" s="298"/>
      <c r="Q147" s="302"/>
    </row>
    <row r="148" spans="1:17" x14ac:dyDescent="0.25">
      <c r="A148" s="15"/>
      <c r="B148" s="16" t="s">
        <v>407</v>
      </c>
      <c r="C148" s="301"/>
      <c r="D148" s="296"/>
      <c r="E148" s="19"/>
      <c r="F148" s="298"/>
      <c r="G148" s="298"/>
      <c r="H148" s="298"/>
      <c r="I148" s="298"/>
      <c r="J148" s="298"/>
      <c r="K148" s="298"/>
      <c r="L148" s="298"/>
      <c r="M148" s="298"/>
      <c r="N148" s="298"/>
      <c r="O148" s="298"/>
      <c r="P148" s="298"/>
      <c r="Q148" s="302"/>
    </row>
    <row r="149" spans="1:17" x14ac:dyDescent="0.25">
      <c r="A149" s="15"/>
      <c r="B149" s="16" t="s">
        <v>408</v>
      </c>
      <c r="C149" s="301"/>
      <c r="D149" s="296"/>
      <c r="E149" s="19"/>
      <c r="F149" s="298"/>
      <c r="G149" s="298"/>
      <c r="H149" s="298"/>
      <c r="I149" s="298"/>
      <c r="J149" s="298"/>
      <c r="K149" s="298"/>
      <c r="L149" s="298"/>
      <c r="M149" s="298"/>
      <c r="N149" s="298"/>
      <c r="O149" s="298"/>
      <c r="P149" s="298"/>
      <c r="Q149" s="302"/>
    </row>
    <row r="150" spans="1:17" x14ac:dyDescent="0.25">
      <c r="A150" s="54"/>
      <c r="B150" s="16" t="s">
        <v>409</v>
      </c>
      <c r="C150" s="301"/>
      <c r="D150" s="296"/>
      <c r="E150" s="19"/>
      <c r="F150" s="298"/>
      <c r="G150" s="298"/>
      <c r="H150" s="298"/>
      <c r="I150" s="298"/>
      <c r="J150" s="298"/>
      <c r="K150" s="298"/>
      <c r="L150" s="298"/>
      <c r="M150" s="298"/>
      <c r="N150" s="298"/>
      <c r="O150" s="298"/>
      <c r="P150" s="298"/>
      <c r="Q150" s="302"/>
    </row>
    <row r="151" spans="1:17" x14ac:dyDescent="0.25">
      <c r="A151" s="54"/>
      <c r="B151" s="16" t="s">
        <v>410</v>
      </c>
      <c r="C151" s="301"/>
      <c r="D151" s="296"/>
      <c r="E151" s="19"/>
      <c r="F151" s="298"/>
      <c r="G151" s="298"/>
      <c r="H151" s="298"/>
      <c r="I151" s="298"/>
      <c r="J151" s="298"/>
      <c r="K151" s="298"/>
      <c r="L151" s="298"/>
      <c r="M151" s="298"/>
      <c r="N151" s="298"/>
      <c r="O151" s="298"/>
      <c r="P151" s="298"/>
      <c r="Q151" s="302"/>
    </row>
    <row r="152" spans="1:17" x14ac:dyDescent="0.25">
      <c r="A152" s="54"/>
      <c r="B152" s="16" t="s">
        <v>411</v>
      </c>
      <c r="C152" s="301"/>
      <c r="D152" s="296"/>
      <c r="E152" s="19"/>
      <c r="F152" s="298"/>
      <c r="G152" s="298"/>
      <c r="H152" s="298"/>
      <c r="I152" s="298"/>
      <c r="J152" s="298"/>
      <c r="K152" s="298"/>
      <c r="L152" s="298"/>
      <c r="M152" s="298"/>
      <c r="N152" s="298"/>
      <c r="O152" s="298"/>
      <c r="P152" s="298"/>
      <c r="Q152" s="302"/>
    </row>
    <row r="153" spans="1:17" x14ac:dyDescent="0.25">
      <c r="A153" s="54">
        <v>2</v>
      </c>
      <c r="B153" s="16" t="s">
        <v>412</v>
      </c>
      <c r="C153" s="301" t="s">
        <v>57</v>
      </c>
      <c r="D153" s="296">
        <v>10000</v>
      </c>
      <c r="E153" s="19" t="s">
        <v>413</v>
      </c>
      <c r="F153" s="298"/>
      <c r="G153" s="298"/>
      <c r="H153" s="298"/>
      <c r="I153" s="298"/>
      <c r="J153" s="298"/>
      <c r="K153" s="298"/>
      <c r="L153" s="298"/>
      <c r="M153" s="298"/>
      <c r="N153" s="298"/>
      <c r="O153" s="298"/>
      <c r="P153" s="298"/>
      <c r="Q153" s="302"/>
    </row>
    <row r="154" spans="1:17" x14ac:dyDescent="0.25">
      <c r="A154" s="54"/>
      <c r="B154" s="16" t="s">
        <v>414</v>
      </c>
      <c r="C154" s="301"/>
      <c r="D154" s="296"/>
      <c r="E154" s="19"/>
      <c r="F154" s="298"/>
      <c r="G154" s="298"/>
      <c r="H154" s="298"/>
      <c r="I154" s="298"/>
      <c r="J154" s="298"/>
      <c r="K154" s="298"/>
      <c r="L154" s="298"/>
      <c r="M154" s="298"/>
      <c r="N154" s="298"/>
      <c r="O154" s="298"/>
      <c r="P154" s="298"/>
      <c r="Q154" s="302"/>
    </row>
    <row r="155" spans="1:17" x14ac:dyDescent="0.25">
      <c r="A155" s="54"/>
      <c r="B155" s="16" t="s">
        <v>415</v>
      </c>
      <c r="C155" s="301"/>
      <c r="D155" s="296"/>
      <c r="E155" s="19"/>
      <c r="F155" s="298"/>
      <c r="G155" s="298"/>
      <c r="H155" s="298"/>
      <c r="I155" s="298"/>
      <c r="J155" s="298"/>
      <c r="K155" s="298"/>
      <c r="L155" s="298"/>
      <c r="M155" s="298"/>
      <c r="N155" s="298"/>
      <c r="O155" s="298"/>
      <c r="P155" s="298"/>
      <c r="Q155" s="302"/>
    </row>
    <row r="156" spans="1:17" x14ac:dyDescent="0.25">
      <c r="A156" s="54"/>
      <c r="B156" s="16"/>
      <c r="C156" s="301"/>
      <c r="D156" s="296"/>
      <c r="E156" s="19"/>
      <c r="F156" s="298"/>
      <c r="G156" s="298"/>
      <c r="H156" s="298"/>
      <c r="I156" s="298"/>
      <c r="J156" s="298"/>
      <c r="K156" s="298"/>
      <c r="L156" s="298"/>
      <c r="M156" s="298"/>
      <c r="N156" s="298"/>
      <c r="O156" s="298"/>
      <c r="P156" s="298"/>
      <c r="Q156" s="302"/>
    </row>
    <row r="157" spans="1:17" x14ac:dyDescent="0.25">
      <c r="A157" s="54"/>
      <c r="B157" s="16"/>
      <c r="C157" s="301"/>
      <c r="D157" s="296"/>
      <c r="E157" s="19"/>
      <c r="F157" s="298"/>
      <c r="G157" s="298"/>
      <c r="H157" s="298"/>
      <c r="I157" s="298"/>
      <c r="J157" s="298"/>
      <c r="K157" s="298"/>
      <c r="L157" s="298"/>
      <c r="M157" s="298"/>
      <c r="N157" s="298"/>
      <c r="O157" s="298"/>
      <c r="P157" s="298"/>
      <c r="Q157" s="302"/>
    </row>
    <row r="158" spans="1:17" x14ac:dyDescent="0.25">
      <c r="A158" s="54"/>
      <c r="B158" s="16"/>
      <c r="C158" s="301"/>
      <c r="D158" s="296"/>
      <c r="E158" s="19"/>
      <c r="F158" s="298"/>
      <c r="G158" s="298"/>
      <c r="H158" s="298"/>
      <c r="I158" s="298"/>
      <c r="J158" s="298"/>
      <c r="K158" s="298"/>
      <c r="L158" s="298"/>
      <c r="M158" s="298"/>
      <c r="N158" s="298"/>
      <c r="O158" s="298"/>
      <c r="P158" s="298"/>
      <c r="Q158" s="299"/>
    </row>
    <row r="159" spans="1:17" x14ac:dyDescent="0.25">
      <c r="A159" s="54"/>
      <c r="B159" s="16"/>
      <c r="C159" s="301"/>
      <c r="D159" s="296"/>
      <c r="E159" s="19"/>
      <c r="F159" s="298"/>
      <c r="G159" s="298"/>
      <c r="H159" s="298"/>
      <c r="I159" s="298"/>
      <c r="J159" s="298"/>
      <c r="K159" s="298"/>
      <c r="L159" s="298"/>
      <c r="M159" s="298"/>
      <c r="N159" s="298"/>
      <c r="O159" s="298"/>
      <c r="P159" s="298"/>
      <c r="Q159" s="302"/>
    </row>
    <row r="160" spans="1:17" x14ac:dyDescent="0.25">
      <c r="A160" s="54"/>
      <c r="B160" s="16"/>
      <c r="C160" s="301"/>
      <c r="D160" s="296"/>
      <c r="E160" s="19"/>
      <c r="F160" s="298"/>
      <c r="G160" s="298"/>
      <c r="H160" s="298"/>
      <c r="I160" s="298"/>
      <c r="J160" s="298"/>
      <c r="K160" s="298"/>
      <c r="L160" s="298"/>
      <c r="M160" s="298"/>
      <c r="N160" s="298"/>
      <c r="O160" s="298"/>
      <c r="P160" s="298"/>
      <c r="Q160" s="302"/>
    </row>
    <row r="161" spans="1:17" x14ac:dyDescent="0.25">
      <c r="A161" s="54"/>
      <c r="B161" s="16"/>
      <c r="C161" s="301"/>
      <c r="D161" s="296"/>
      <c r="E161" s="19"/>
      <c r="F161" s="298"/>
      <c r="G161" s="298"/>
      <c r="H161" s="298"/>
      <c r="I161" s="298"/>
      <c r="J161" s="298"/>
      <c r="K161" s="298"/>
      <c r="L161" s="298"/>
      <c r="M161" s="298"/>
      <c r="N161" s="298"/>
      <c r="O161" s="298"/>
      <c r="P161" s="298"/>
      <c r="Q161" s="302"/>
    </row>
    <row r="162" spans="1:17" x14ac:dyDescent="0.25">
      <c r="A162" s="54"/>
      <c r="B162" s="16"/>
      <c r="C162" s="301"/>
      <c r="D162" s="296"/>
      <c r="E162" s="19"/>
      <c r="F162" s="298"/>
      <c r="G162" s="298"/>
      <c r="H162" s="298"/>
      <c r="I162" s="298"/>
      <c r="J162" s="298"/>
      <c r="K162" s="298"/>
      <c r="L162" s="298"/>
      <c r="M162" s="298"/>
      <c r="N162" s="298"/>
      <c r="O162" s="298"/>
      <c r="P162" s="298"/>
      <c r="Q162" s="302"/>
    </row>
    <row r="163" spans="1:17" x14ac:dyDescent="0.25">
      <c r="A163" s="54"/>
      <c r="B163" s="16"/>
      <c r="C163" s="301"/>
      <c r="D163" s="296"/>
      <c r="E163" s="19"/>
      <c r="F163" s="298"/>
      <c r="G163" s="298"/>
      <c r="H163" s="298"/>
      <c r="I163" s="298"/>
      <c r="J163" s="298"/>
      <c r="K163" s="298"/>
      <c r="L163" s="298"/>
      <c r="M163" s="298"/>
      <c r="N163" s="298"/>
      <c r="O163" s="298"/>
      <c r="P163" s="298"/>
      <c r="Q163" s="302"/>
    </row>
    <row r="164" spans="1:17" ht="15.75" thickBot="1" x14ac:dyDescent="0.3">
      <c r="A164" s="26"/>
      <c r="B164" s="27"/>
      <c r="D164" s="304"/>
      <c r="F164" s="305"/>
      <c r="G164" s="305"/>
      <c r="H164" s="305"/>
      <c r="I164" s="305"/>
      <c r="J164" s="305"/>
      <c r="K164" s="305"/>
      <c r="L164" s="305"/>
      <c r="M164" s="305"/>
      <c r="N164" s="305"/>
      <c r="O164" s="305"/>
      <c r="P164" s="305"/>
      <c r="Q164" s="305"/>
    </row>
    <row r="165" spans="1:17" ht="16.5" hidden="1" thickTop="1" x14ac:dyDescent="0.25">
      <c r="A165" s="306" t="s">
        <v>44</v>
      </c>
      <c r="B165" s="307"/>
      <c r="C165" s="675">
        <f>SUM(D146:D164)</f>
        <v>50000</v>
      </c>
      <c r="D165" s="675"/>
      <c r="E165" s="308"/>
      <c r="F165" s="33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</row>
    <row r="166" spans="1:17" ht="16.5" hidden="1" thickTop="1" x14ac:dyDescent="0.25">
      <c r="A166" s="36" t="s">
        <v>45</v>
      </c>
      <c r="B166" s="309"/>
      <c r="C166" s="619">
        <f>PRODUCT(C165,0.1)</f>
        <v>5000</v>
      </c>
      <c r="D166" s="620"/>
      <c r="F166" s="676"/>
      <c r="G166" s="676"/>
      <c r="H166" s="676"/>
      <c r="I166" s="676"/>
      <c r="J166" s="310"/>
      <c r="K166" s="310"/>
      <c r="L166" s="311"/>
    </row>
    <row r="167" spans="1:17" ht="16.5" hidden="1" thickTop="1" x14ac:dyDescent="0.25">
      <c r="A167" s="40" t="s">
        <v>46</v>
      </c>
      <c r="B167" s="312"/>
      <c r="C167" s="616">
        <f>PRODUCT(C165,0.1)</f>
        <v>5000</v>
      </c>
      <c r="D167" s="617"/>
      <c r="F167" s="303"/>
      <c r="G167" s="303"/>
      <c r="H167" s="677"/>
      <c r="I167" s="677"/>
      <c r="J167" s="677"/>
      <c r="K167" s="677"/>
    </row>
    <row r="168" spans="1:17" ht="16.5" hidden="1" thickTop="1" x14ac:dyDescent="0.25">
      <c r="A168" s="40" t="s">
        <v>47</v>
      </c>
      <c r="B168" s="312"/>
      <c r="C168" s="616">
        <f>SUM(C165:D167)</f>
        <v>60000</v>
      </c>
      <c r="D168" s="617"/>
      <c r="F168" s="303"/>
      <c r="G168" s="303"/>
      <c r="H168" s="677"/>
      <c r="I168" s="677"/>
      <c r="J168" s="677"/>
      <c r="K168" s="677"/>
    </row>
    <row r="169" spans="1:17" ht="15.75" thickTop="1" x14ac:dyDescent="0.25">
      <c r="A169" s="44"/>
      <c r="D169" s="323">
        <f>D153+D146</f>
        <v>50000</v>
      </c>
      <c r="F169" s="303"/>
      <c r="G169" s="303"/>
      <c r="H169" s="677"/>
      <c r="I169" s="677"/>
      <c r="J169" s="677"/>
      <c r="K169" s="677"/>
      <c r="M169" s="45"/>
    </row>
    <row r="170" spans="1:17" x14ac:dyDescent="0.25">
      <c r="A170" s="46" t="s">
        <v>48</v>
      </c>
      <c r="M170" s="313"/>
      <c r="N170" s="45"/>
    </row>
    <row r="171" spans="1:17" x14ac:dyDescent="0.25">
      <c r="A171" s="48"/>
    </row>
    <row r="172" spans="1:17" x14ac:dyDescent="0.25">
      <c r="A172" s="678"/>
      <c r="B172" s="678"/>
      <c r="D172" s="679" t="s">
        <v>353</v>
      </c>
      <c r="E172" s="679"/>
      <c r="F172" s="679"/>
      <c r="J172" s="314"/>
      <c r="K172" s="315"/>
    </row>
    <row r="173" spans="1:17" x14ac:dyDescent="0.25">
      <c r="A173" s="624"/>
      <c r="B173" s="624"/>
      <c r="D173" s="680" t="s">
        <v>354</v>
      </c>
      <c r="E173" s="680"/>
      <c r="F173" s="680"/>
      <c r="J173" s="316"/>
    </row>
    <row r="174" spans="1:17" x14ac:dyDescent="0.25">
      <c r="A174" s="626"/>
      <c r="B174" s="626"/>
      <c r="D174" s="626" t="s">
        <v>51</v>
      </c>
      <c r="E174" s="626"/>
      <c r="F174" s="626"/>
    </row>
    <row r="177" spans="1:17" x14ac:dyDescent="0.25">
      <c r="A177" s="606" t="s">
        <v>126</v>
      </c>
      <c r="B177" s="606"/>
      <c r="C177" s="606"/>
      <c r="D177" s="606"/>
      <c r="E177" s="606"/>
      <c r="F177" s="606"/>
      <c r="G177" s="606"/>
      <c r="H177" s="606"/>
      <c r="I177" s="606"/>
      <c r="J177" s="606"/>
      <c r="K177" s="606"/>
      <c r="L177" s="606"/>
      <c r="M177" s="606"/>
      <c r="N177" s="606"/>
      <c r="O177" s="606"/>
      <c r="P177" s="606"/>
      <c r="Q177" s="606"/>
    </row>
    <row r="178" spans="1:17" x14ac:dyDescent="0.25">
      <c r="A178" s="7"/>
    </row>
    <row r="179" spans="1:17" x14ac:dyDescent="0.25">
      <c r="A179" s="7"/>
      <c r="C179" s="607" t="s">
        <v>1</v>
      </c>
      <c r="D179" s="607"/>
      <c r="E179" s="607"/>
      <c r="F179" s="607"/>
      <c r="G179" s="607"/>
      <c r="H179" s="607"/>
      <c r="I179" s="607"/>
      <c r="J179" s="607"/>
    </row>
    <row r="180" spans="1:17" x14ac:dyDescent="0.25">
      <c r="A180" s="7" t="s">
        <v>324</v>
      </c>
      <c r="D180" s="290"/>
      <c r="E180" s="290"/>
    </row>
    <row r="181" spans="1:17" x14ac:dyDescent="0.25">
      <c r="A181" s="7"/>
    </row>
    <row r="182" spans="1:17" x14ac:dyDescent="0.25">
      <c r="A182" s="9" t="s">
        <v>3</v>
      </c>
    </row>
    <row r="183" spans="1:17" ht="15.75" thickBot="1" x14ac:dyDescent="0.3">
      <c r="A183" s="7" t="s">
        <v>4</v>
      </c>
    </row>
    <row r="184" spans="1:17" x14ac:dyDescent="0.25">
      <c r="A184" s="608" t="s">
        <v>5</v>
      </c>
      <c r="B184" s="610" t="s">
        <v>6</v>
      </c>
      <c r="C184" s="10" t="s">
        <v>7</v>
      </c>
      <c r="D184" s="612" t="s">
        <v>8</v>
      </c>
      <c r="E184" s="610" t="s">
        <v>9</v>
      </c>
      <c r="F184" s="610" t="s">
        <v>10</v>
      </c>
      <c r="G184" s="610"/>
      <c r="H184" s="610"/>
      <c r="I184" s="610"/>
      <c r="J184" s="610"/>
      <c r="K184" s="610"/>
      <c r="L184" s="610"/>
      <c r="M184" s="610"/>
      <c r="N184" s="610"/>
      <c r="O184" s="610"/>
      <c r="P184" s="610"/>
      <c r="Q184" s="614"/>
    </row>
    <row r="185" spans="1:17" ht="15.75" thickBot="1" x14ac:dyDescent="0.3">
      <c r="A185" s="609"/>
      <c r="B185" s="611"/>
      <c r="C185" s="13" t="s">
        <v>13</v>
      </c>
      <c r="D185" s="613"/>
      <c r="E185" s="611"/>
      <c r="F185" s="13" t="s">
        <v>14</v>
      </c>
      <c r="G185" s="13" t="s">
        <v>15</v>
      </c>
      <c r="H185" s="13" t="s">
        <v>16</v>
      </c>
      <c r="I185" s="13" t="s">
        <v>17</v>
      </c>
      <c r="J185" s="13" t="s">
        <v>18</v>
      </c>
      <c r="K185" s="13" t="s">
        <v>19</v>
      </c>
      <c r="L185" s="13" t="s">
        <v>20</v>
      </c>
      <c r="M185" s="13" t="s">
        <v>21</v>
      </c>
      <c r="N185" s="13" t="s">
        <v>22</v>
      </c>
      <c r="O185" s="13" t="s">
        <v>23</v>
      </c>
      <c r="P185" s="13" t="s">
        <v>24</v>
      </c>
      <c r="Q185" s="14" t="s">
        <v>25</v>
      </c>
    </row>
    <row r="186" spans="1:17" x14ac:dyDescent="0.25">
      <c r="A186" s="15"/>
      <c r="B186" s="16"/>
      <c r="C186" s="301"/>
      <c r="D186" s="296"/>
      <c r="E186" s="19"/>
      <c r="F186" s="298"/>
      <c r="G186" s="298"/>
      <c r="H186" s="298"/>
      <c r="I186" s="298"/>
      <c r="J186" s="298"/>
      <c r="K186" s="298"/>
      <c r="L186" s="298"/>
      <c r="M186" s="298"/>
      <c r="N186" s="298"/>
      <c r="O186" s="298"/>
      <c r="P186" s="298"/>
      <c r="Q186" s="299"/>
    </row>
    <row r="187" spans="1:17" x14ac:dyDescent="0.25">
      <c r="A187" s="15"/>
      <c r="B187" s="16"/>
      <c r="C187" s="301"/>
      <c r="D187" s="296"/>
      <c r="E187" s="19"/>
      <c r="F187" s="298"/>
      <c r="G187" s="298"/>
      <c r="H187" s="298"/>
      <c r="I187" s="298"/>
      <c r="J187" s="298"/>
      <c r="K187" s="298"/>
      <c r="L187" s="298"/>
      <c r="M187" s="298"/>
      <c r="N187" s="298"/>
      <c r="O187" s="298"/>
      <c r="P187" s="298"/>
      <c r="Q187" s="302"/>
    </row>
    <row r="188" spans="1:17" x14ac:dyDescent="0.25">
      <c r="A188" s="15"/>
      <c r="B188" s="16"/>
      <c r="C188" s="301"/>
      <c r="D188" s="296"/>
      <c r="E188" s="19"/>
      <c r="F188" s="298"/>
      <c r="G188" s="298"/>
      <c r="H188" s="298"/>
      <c r="I188" s="298"/>
      <c r="J188" s="298"/>
      <c r="K188" s="298"/>
      <c r="L188" s="298"/>
      <c r="M188" s="298"/>
      <c r="N188" s="298"/>
      <c r="O188" s="298"/>
      <c r="P188" s="298"/>
      <c r="Q188" s="302"/>
    </row>
    <row r="189" spans="1:17" x14ac:dyDescent="0.25">
      <c r="A189" s="15"/>
      <c r="B189" s="16"/>
      <c r="C189" s="301"/>
      <c r="D189" s="296"/>
      <c r="E189" s="19"/>
      <c r="F189" s="298"/>
      <c r="G189" s="298"/>
      <c r="H189" s="298"/>
      <c r="I189" s="298"/>
      <c r="J189" s="298"/>
      <c r="K189" s="298"/>
      <c r="L189" s="298"/>
      <c r="M189" s="298"/>
      <c r="N189" s="298"/>
      <c r="O189" s="298"/>
      <c r="P189" s="298"/>
      <c r="Q189" s="302"/>
    </row>
    <row r="190" spans="1:17" x14ac:dyDescent="0.25">
      <c r="A190" s="54"/>
      <c r="B190" s="16"/>
      <c r="C190" s="301"/>
      <c r="D190" s="296"/>
      <c r="E190" s="19"/>
      <c r="F190" s="298"/>
      <c r="G190" s="298"/>
      <c r="H190" s="298"/>
      <c r="I190" s="298"/>
      <c r="J190" s="298"/>
      <c r="K190" s="298"/>
      <c r="L190" s="298"/>
      <c r="M190" s="298"/>
      <c r="N190" s="298"/>
      <c r="O190" s="298"/>
      <c r="P190" s="298"/>
      <c r="Q190" s="302"/>
    </row>
    <row r="191" spans="1:17" x14ac:dyDescent="0.25">
      <c r="A191" s="54"/>
      <c r="B191" s="16"/>
      <c r="C191" s="301"/>
      <c r="D191" s="296"/>
      <c r="E191" s="19"/>
      <c r="F191" s="298"/>
      <c r="G191" s="298"/>
      <c r="H191" s="298"/>
      <c r="I191" s="298"/>
      <c r="J191" s="298"/>
      <c r="K191" s="298"/>
      <c r="L191" s="298"/>
      <c r="M191" s="298"/>
      <c r="N191" s="298"/>
      <c r="O191" s="298"/>
      <c r="P191" s="298"/>
      <c r="Q191" s="302"/>
    </row>
    <row r="192" spans="1:17" x14ac:dyDescent="0.25">
      <c r="A192" s="54"/>
      <c r="B192" s="16"/>
      <c r="C192" s="301"/>
      <c r="D192" s="296"/>
      <c r="E192" s="19"/>
      <c r="F192" s="298"/>
      <c r="G192" s="298"/>
      <c r="H192" s="298"/>
      <c r="I192" s="298"/>
      <c r="J192" s="298"/>
      <c r="K192" s="298"/>
      <c r="L192" s="298"/>
      <c r="M192" s="298"/>
      <c r="N192" s="298"/>
      <c r="O192" s="298"/>
      <c r="P192" s="298"/>
      <c r="Q192" s="302"/>
    </row>
    <row r="193" spans="1:17" x14ac:dyDescent="0.25">
      <c r="A193" s="54"/>
      <c r="B193" s="16"/>
      <c r="C193" s="301"/>
      <c r="D193" s="296"/>
      <c r="E193" s="19"/>
      <c r="F193" s="298"/>
      <c r="G193" s="298"/>
      <c r="H193" s="298"/>
      <c r="I193" s="298"/>
      <c r="J193" s="298"/>
      <c r="K193" s="298"/>
      <c r="L193" s="298"/>
      <c r="M193" s="298"/>
      <c r="N193" s="298"/>
      <c r="O193" s="298"/>
      <c r="P193" s="298"/>
      <c r="Q193" s="302"/>
    </row>
    <row r="194" spans="1:17" x14ac:dyDescent="0.25">
      <c r="A194" s="54"/>
      <c r="B194" s="16"/>
      <c r="C194" s="301"/>
      <c r="D194" s="296"/>
      <c r="E194" s="19"/>
      <c r="F194" s="298"/>
      <c r="G194" s="298"/>
      <c r="H194" s="298"/>
      <c r="I194" s="298"/>
      <c r="J194" s="298"/>
      <c r="K194" s="298"/>
      <c r="L194" s="298"/>
      <c r="M194" s="298"/>
      <c r="N194" s="298"/>
      <c r="O194" s="298"/>
      <c r="P194" s="298"/>
      <c r="Q194" s="302"/>
    </row>
    <row r="195" spans="1:17" x14ac:dyDescent="0.25">
      <c r="A195" s="54"/>
      <c r="B195" s="16"/>
      <c r="C195" s="301"/>
      <c r="D195" s="296"/>
      <c r="E195" s="19"/>
      <c r="F195" s="298"/>
      <c r="G195" s="298"/>
      <c r="H195" s="298"/>
      <c r="I195" s="298"/>
      <c r="J195" s="298"/>
      <c r="K195" s="298"/>
      <c r="L195" s="298"/>
      <c r="M195" s="298"/>
      <c r="N195" s="298"/>
      <c r="O195" s="298"/>
      <c r="P195" s="298"/>
      <c r="Q195" s="302"/>
    </row>
    <row r="196" spans="1:17" x14ac:dyDescent="0.25">
      <c r="A196" s="54"/>
      <c r="B196" s="16"/>
      <c r="C196" s="301"/>
      <c r="D196" s="296"/>
      <c r="E196" s="19"/>
      <c r="F196" s="298"/>
      <c r="G196" s="298"/>
      <c r="H196" s="298"/>
      <c r="I196" s="298"/>
      <c r="J196" s="298"/>
      <c r="K196" s="298"/>
      <c r="L196" s="298"/>
      <c r="M196" s="298"/>
      <c r="N196" s="298"/>
      <c r="O196" s="298"/>
      <c r="P196" s="298"/>
      <c r="Q196" s="302"/>
    </row>
    <row r="197" spans="1:17" x14ac:dyDescent="0.25">
      <c r="A197" s="54"/>
      <c r="B197" s="16"/>
      <c r="C197" s="301"/>
      <c r="D197" s="296"/>
      <c r="E197" s="19"/>
      <c r="F197" s="298"/>
      <c r="G197" s="298"/>
      <c r="H197" s="298"/>
      <c r="I197" s="298"/>
      <c r="J197" s="298"/>
      <c r="K197" s="298"/>
      <c r="L197" s="298"/>
      <c r="M197" s="298"/>
      <c r="N197" s="298"/>
      <c r="O197" s="298"/>
      <c r="P197" s="298"/>
      <c r="Q197" s="302"/>
    </row>
    <row r="198" spans="1:17" x14ac:dyDescent="0.25">
      <c r="A198" s="54"/>
      <c r="B198" s="16"/>
      <c r="C198" s="301"/>
      <c r="D198" s="296"/>
      <c r="E198" s="19"/>
      <c r="F198" s="298"/>
      <c r="G198" s="298"/>
      <c r="H198" s="298"/>
      <c r="I198" s="298"/>
      <c r="J198" s="298"/>
      <c r="K198" s="298"/>
      <c r="L198" s="298"/>
      <c r="M198" s="298"/>
      <c r="N198" s="298"/>
      <c r="O198" s="298"/>
      <c r="P198" s="298"/>
      <c r="Q198" s="299"/>
    </row>
    <row r="199" spans="1:17" x14ac:dyDescent="0.25">
      <c r="A199" s="54"/>
      <c r="B199" s="16"/>
      <c r="C199" s="301"/>
      <c r="D199" s="296"/>
      <c r="E199" s="19"/>
      <c r="F199" s="298"/>
      <c r="G199" s="298"/>
      <c r="H199" s="298"/>
      <c r="I199" s="298"/>
      <c r="J199" s="298"/>
      <c r="K199" s="298"/>
      <c r="L199" s="298"/>
      <c r="M199" s="298"/>
      <c r="N199" s="298"/>
      <c r="O199" s="298"/>
      <c r="P199" s="298"/>
      <c r="Q199" s="302"/>
    </row>
    <row r="200" spans="1:17" x14ac:dyDescent="0.25">
      <c r="A200" s="54"/>
      <c r="B200" s="16"/>
      <c r="C200" s="301"/>
      <c r="D200" s="296"/>
      <c r="E200" s="19"/>
      <c r="F200" s="298"/>
      <c r="G200" s="298"/>
      <c r="H200" s="298"/>
      <c r="I200" s="298"/>
      <c r="J200" s="298"/>
      <c r="K200" s="298"/>
      <c r="L200" s="298"/>
      <c r="M200" s="298"/>
      <c r="N200" s="298"/>
      <c r="O200" s="298"/>
      <c r="P200" s="298"/>
      <c r="Q200" s="302"/>
    </row>
    <row r="201" spans="1:17" x14ac:dyDescent="0.25">
      <c r="A201" s="54"/>
      <c r="B201" s="16"/>
      <c r="C201" s="301"/>
      <c r="D201" s="296"/>
      <c r="E201" s="19"/>
      <c r="F201" s="298"/>
      <c r="G201" s="298"/>
      <c r="H201" s="298"/>
      <c r="I201" s="298"/>
      <c r="J201" s="298"/>
      <c r="K201" s="298"/>
      <c r="L201" s="298"/>
      <c r="M201" s="298"/>
      <c r="N201" s="298"/>
      <c r="O201" s="298"/>
      <c r="P201" s="298"/>
      <c r="Q201" s="302"/>
    </row>
    <row r="202" spans="1:17" x14ac:dyDescent="0.25">
      <c r="A202" s="54"/>
      <c r="B202" s="16"/>
      <c r="C202" s="301"/>
      <c r="D202" s="296"/>
      <c r="E202" s="19"/>
      <c r="F202" s="298"/>
      <c r="G202" s="298"/>
      <c r="H202" s="298"/>
      <c r="I202" s="298"/>
      <c r="J202" s="298"/>
      <c r="K202" s="298"/>
      <c r="L202" s="298"/>
      <c r="M202" s="298"/>
      <c r="N202" s="298"/>
      <c r="O202" s="298"/>
      <c r="P202" s="298"/>
      <c r="Q202" s="302"/>
    </row>
    <row r="203" spans="1:17" x14ac:dyDescent="0.25">
      <c r="A203" s="54"/>
      <c r="B203" s="16"/>
      <c r="C203" s="301"/>
      <c r="D203" s="296"/>
      <c r="E203" s="19"/>
      <c r="F203" s="298"/>
      <c r="G203" s="298"/>
      <c r="H203" s="298"/>
      <c r="I203" s="298"/>
      <c r="J203" s="298"/>
      <c r="K203" s="298"/>
      <c r="L203" s="298"/>
      <c r="M203" s="298"/>
      <c r="N203" s="298"/>
      <c r="O203" s="298"/>
      <c r="P203" s="298"/>
      <c r="Q203" s="302"/>
    </row>
    <row r="204" spans="1:17" ht="15.75" thickBot="1" x14ac:dyDescent="0.3">
      <c r="A204" s="26"/>
      <c r="B204" s="27"/>
      <c r="D204" s="304"/>
      <c r="F204" s="305"/>
      <c r="G204" s="305"/>
      <c r="H204" s="305"/>
      <c r="I204" s="305"/>
      <c r="J204" s="305"/>
      <c r="K204" s="305"/>
      <c r="L204" s="305"/>
      <c r="M204" s="305"/>
      <c r="N204" s="305"/>
      <c r="O204" s="305"/>
      <c r="P204" s="305"/>
      <c r="Q204" s="305"/>
    </row>
    <row r="205" spans="1:17" ht="16.5" thickTop="1" x14ac:dyDescent="0.25">
      <c r="A205" s="306" t="s">
        <v>44</v>
      </c>
      <c r="B205" s="307"/>
      <c r="C205" s="675">
        <f>SUM(D186:D204)</f>
        <v>0</v>
      </c>
      <c r="D205" s="675"/>
      <c r="E205" s="308"/>
      <c r="F205" s="33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</row>
    <row r="206" spans="1:17" ht="15.75" x14ac:dyDescent="0.25">
      <c r="A206" s="36" t="s">
        <v>45</v>
      </c>
      <c r="B206" s="309"/>
      <c r="C206" s="619">
        <f>PRODUCT(C205,0.1)</f>
        <v>0</v>
      </c>
      <c r="D206" s="620"/>
      <c r="F206" s="676"/>
      <c r="G206" s="676"/>
      <c r="H206" s="676"/>
      <c r="I206" s="676"/>
      <c r="J206" s="310"/>
      <c r="K206" s="310"/>
      <c r="L206" s="311"/>
    </row>
    <row r="207" spans="1:17" ht="15.75" x14ac:dyDescent="0.25">
      <c r="A207" s="40" t="s">
        <v>46</v>
      </c>
      <c r="B207" s="312"/>
      <c r="C207" s="616">
        <f>PRODUCT(C205,0.1)</f>
        <v>0</v>
      </c>
      <c r="D207" s="617"/>
      <c r="F207" s="303"/>
      <c r="G207" s="303"/>
      <c r="H207" s="677"/>
      <c r="I207" s="677"/>
      <c r="J207" s="677"/>
      <c r="K207" s="677"/>
    </row>
    <row r="208" spans="1:17" ht="15.75" x14ac:dyDescent="0.25">
      <c r="A208" s="40" t="s">
        <v>47</v>
      </c>
      <c r="B208" s="312"/>
      <c r="C208" s="616">
        <f>SUM(C205:D207)</f>
        <v>0</v>
      </c>
      <c r="D208" s="617"/>
      <c r="F208" s="303"/>
      <c r="G208" s="303"/>
      <c r="H208" s="677"/>
      <c r="I208" s="677"/>
      <c r="J208" s="677"/>
      <c r="K208" s="677"/>
    </row>
    <row r="209" spans="1:17" x14ac:dyDescent="0.25">
      <c r="A209" s="44"/>
      <c r="F209" s="303"/>
      <c r="G209" s="303"/>
      <c r="H209" s="677"/>
      <c r="I209" s="677"/>
      <c r="J209" s="677"/>
      <c r="K209" s="677"/>
      <c r="M209" s="45"/>
    </row>
    <row r="210" spans="1:17" x14ac:dyDescent="0.25">
      <c r="A210" s="46" t="s">
        <v>48</v>
      </c>
      <c r="M210" s="313"/>
      <c r="N210" s="45"/>
    </row>
    <row r="211" spans="1:17" x14ac:dyDescent="0.25">
      <c r="A211" s="48"/>
    </row>
    <row r="212" spans="1:17" x14ac:dyDescent="0.25">
      <c r="A212" s="48" t="s">
        <v>49</v>
      </c>
      <c r="J212" s="314"/>
      <c r="K212" s="315"/>
    </row>
    <row r="213" spans="1:17" x14ac:dyDescent="0.25">
      <c r="A213" s="622"/>
      <c r="B213" s="622"/>
      <c r="D213" s="623"/>
      <c r="E213" s="623"/>
      <c r="F213" s="623"/>
      <c r="J213" s="316"/>
    </row>
    <row r="214" spans="1:17" x14ac:dyDescent="0.25">
      <c r="A214" s="624"/>
      <c r="B214" s="624"/>
      <c r="D214" s="625" t="s">
        <v>51</v>
      </c>
      <c r="E214" s="625"/>
      <c r="F214" s="625"/>
    </row>
    <row r="215" spans="1:17" x14ac:dyDescent="0.25">
      <c r="A215" s="626"/>
      <c r="B215" s="626"/>
      <c r="D215" s="26"/>
    </row>
    <row r="216" spans="1:17" x14ac:dyDescent="0.25">
      <c r="A216" s="48"/>
    </row>
    <row r="217" spans="1:17" x14ac:dyDescent="0.25">
      <c r="A217" s="606" t="s">
        <v>52</v>
      </c>
      <c r="B217" s="606"/>
      <c r="C217" s="606"/>
      <c r="D217" s="606"/>
      <c r="E217" s="606"/>
      <c r="F217" s="606"/>
      <c r="G217" s="606"/>
      <c r="H217" s="606"/>
      <c r="I217" s="606"/>
      <c r="J217" s="606"/>
      <c r="K217" s="606"/>
      <c r="L217" s="606"/>
      <c r="M217" s="606"/>
      <c r="N217" s="606"/>
      <c r="O217" s="606"/>
      <c r="P217" s="606"/>
      <c r="Q217" s="606"/>
    </row>
    <row r="218" spans="1:17" x14ac:dyDescent="0.25">
      <c r="A218" s="7"/>
    </row>
    <row r="219" spans="1:17" x14ac:dyDescent="0.25">
      <c r="A219" s="7"/>
      <c r="C219" s="607" t="s">
        <v>1</v>
      </c>
      <c r="D219" s="607"/>
      <c r="E219" s="607"/>
      <c r="F219" s="607"/>
      <c r="G219" s="607"/>
      <c r="H219" s="607"/>
      <c r="I219" s="607"/>
      <c r="J219" s="607"/>
    </row>
    <row r="220" spans="1:17" x14ac:dyDescent="0.25">
      <c r="A220" s="7" t="s">
        <v>416</v>
      </c>
      <c r="D220" s="290"/>
      <c r="E220" s="290"/>
    </row>
    <row r="221" spans="1:17" x14ac:dyDescent="0.25">
      <c r="A221" s="7"/>
    </row>
    <row r="222" spans="1:17" x14ac:dyDescent="0.25">
      <c r="A222" s="9" t="s">
        <v>3</v>
      </c>
    </row>
    <row r="223" spans="1:17" ht="15.75" thickBot="1" x14ac:dyDescent="0.3">
      <c r="A223" s="7" t="s">
        <v>4</v>
      </c>
    </row>
    <row r="224" spans="1:17" x14ac:dyDescent="0.25">
      <c r="A224" s="608" t="s">
        <v>5</v>
      </c>
      <c r="B224" s="610" t="s">
        <v>6</v>
      </c>
      <c r="C224" s="10" t="s">
        <v>7</v>
      </c>
      <c r="D224" s="612" t="s">
        <v>8</v>
      </c>
      <c r="E224" s="610" t="s">
        <v>9</v>
      </c>
      <c r="F224" s="610" t="s">
        <v>10</v>
      </c>
      <c r="G224" s="610"/>
      <c r="H224" s="610"/>
      <c r="I224" s="610"/>
      <c r="J224" s="610"/>
      <c r="K224" s="610"/>
      <c r="L224" s="610"/>
      <c r="M224" s="610"/>
      <c r="N224" s="610"/>
      <c r="O224" s="610"/>
      <c r="P224" s="610"/>
      <c r="Q224" s="614"/>
    </row>
    <row r="225" spans="1:17" ht="15.75" thickBot="1" x14ac:dyDescent="0.3">
      <c r="A225" s="609"/>
      <c r="B225" s="611"/>
      <c r="C225" s="13" t="s">
        <v>13</v>
      </c>
      <c r="D225" s="613"/>
      <c r="E225" s="611"/>
      <c r="F225" s="13" t="s">
        <v>14</v>
      </c>
      <c r="G225" s="13" t="s">
        <v>15</v>
      </c>
      <c r="H225" s="13" t="s">
        <v>16</v>
      </c>
      <c r="I225" s="13" t="s">
        <v>17</v>
      </c>
      <c r="J225" s="13" t="s">
        <v>18</v>
      </c>
      <c r="K225" s="13" t="s">
        <v>19</v>
      </c>
      <c r="L225" s="13" t="s">
        <v>20</v>
      </c>
      <c r="M225" s="13" t="s">
        <v>21</v>
      </c>
      <c r="N225" s="13" t="s">
        <v>22</v>
      </c>
      <c r="O225" s="13" t="s">
        <v>23</v>
      </c>
      <c r="P225" s="13" t="s">
        <v>24</v>
      </c>
      <c r="Q225" s="14" t="s">
        <v>25</v>
      </c>
    </row>
    <row r="226" spans="1:17" x14ac:dyDescent="0.25">
      <c r="A226" s="15"/>
      <c r="B226" s="16"/>
      <c r="C226" s="301"/>
      <c r="D226" s="296"/>
      <c r="E226" s="19"/>
      <c r="F226" s="298"/>
      <c r="G226" s="298"/>
      <c r="H226" s="298"/>
      <c r="I226" s="298"/>
      <c r="J226" s="298"/>
      <c r="K226" s="298"/>
      <c r="L226" s="298"/>
      <c r="M226" s="298"/>
      <c r="N226" s="298"/>
      <c r="O226" s="298"/>
      <c r="P226" s="298"/>
      <c r="Q226" s="299"/>
    </row>
    <row r="227" spans="1:17" x14ac:dyDescent="0.25">
      <c r="A227" s="15"/>
      <c r="B227" s="16"/>
      <c r="C227" s="301"/>
      <c r="D227" s="296"/>
      <c r="E227" s="19"/>
      <c r="F227" s="298"/>
      <c r="G227" s="298"/>
      <c r="H227" s="298"/>
      <c r="I227" s="298"/>
      <c r="J227" s="298"/>
      <c r="K227" s="298"/>
      <c r="L227" s="298"/>
      <c r="M227" s="298"/>
      <c r="N227" s="298"/>
      <c r="O227" s="298"/>
      <c r="P227" s="298"/>
      <c r="Q227" s="302"/>
    </row>
    <row r="228" spans="1:17" x14ac:dyDescent="0.25">
      <c r="A228" s="15"/>
      <c r="B228" s="16"/>
      <c r="C228" s="301"/>
      <c r="D228" s="296"/>
      <c r="E228" s="19"/>
      <c r="F228" s="298"/>
      <c r="G228" s="298"/>
      <c r="H228" s="298"/>
      <c r="I228" s="298"/>
      <c r="J228" s="298"/>
      <c r="K228" s="298"/>
      <c r="L228" s="298"/>
      <c r="M228" s="298"/>
      <c r="N228" s="298"/>
      <c r="O228" s="298"/>
      <c r="P228" s="298"/>
      <c r="Q228" s="302"/>
    </row>
    <row r="229" spans="1:17" x14ac:dyDescent="0.25">
      <c r="A229" s="15"/>
      <c r="B229" s="16"/>
      <c r="C229" s="301"/>
      <c r="D229" s="296"/>
      <c r="E229" s="19"/>
      <c r="F229" s="298"/>
      <c r="G229" s="298"/>
      <c r="H229" s="298"/>
      <c r="I229" s="298"/>
      <c r="J229" s="298"/>
      <c r="K229" s="298"/>
      <c r="L229" s="298"/>
      <c r="M229" s="298"/>
      <c r="N229" s="298"/>
      <c r="O229" s="298"/>
      <c r="P229" s="298"/>
      <c r="Q229" s="302"/>
    </row>
    <row r="230" spans="1:17" x14ac:dyDescent="0.25">
      <c r="A230" s="54"/>
      <c r="B230" s="16"/>
      <c r="C230" s="301"/>
      <c r="D230" s="296"/>
      <c r="E230" s="19"/>
      <c r="F230" s="298"/>
      <c r="G230" s="298"/>
      <c r="H230" s="298"/>
      <c r="I230" s="298"/>
      <c r="J230" s="298"/>
      <c r="K230" s="298"/>
      <c r="L230" s="298"/>
      <c r="M230" s="298"/>
      <c r="N230" s="298"/>
      <c r="O230" s="298"/>
      <c r="P230" s="298"/>
      <c r="Q230" s="302"/>
    </row>
    <row r="231" spans="1:17" x14ac:dyDescent="0.25">
      <c r="A231" s="54"/>
      <c r="B231" s="16"/>
      <c r="C231" s="301"/>
      <c r="D231" s="296"/>
      <c r="E231" s="19"/>
      <c r="F231" s="298"/>
      <c r="G231" s="298"/>
      <c r="H231" s="298"/>
      <c r="I231" s="298"/>
      <c r="J231" s="298"/>
      <c r="K231" s="298"/>
      <c r="L231" s="298"/>
      <c r="M231" s="298"/>
      <c r="N231" s="298"/>
      <c r="O231" s="298"/>
      <c r="P231" s="298"/>
      <c r="Q231" s="302"/>
    </row>
    <row r="232" spans="1:17" x14ac:dyDescent="0.25">
      <c r="A232" s="54"/>
      <c r="B232" s="16"/>
      <c r="C232" s="301"/>
      <c r="D232" s="296"/>
      <c r="E232" s="19"/>
      <c r="F232" s="298"/>
      <c r="G232" s="298"/>
      <c r="H232" s="298"/>
      <c r="I232" s="298"/>
      <c r="J232" s="298"/>
      <c r="K232" s="298"/>
      <c r="L232" s="298"/>
      <c r="M232" s="298"/>
      <c r="N232" s="298"/>
      <c r="O232" s="298"/>
      <c r="P232" s="298"/>
      <c r="Q232" s="302"/>
    </row>
    <row r="233" spans="1:17" x14ac:dyDescent="0.25">
      <c r="A233" s="54"/>
      <c r="B233" s="16"/>
      <c r="C233" s="301"/>
      <c r="D233" s="296"/>
      <c r="E233" s="19"/>
      <c r="F233" s="298"/>
      <c r="G233" s="298"/>
      <c r="H233" s="298"/>
      <c r="I233" s="298"/>
      <c r="J233" s="298"/>
      <c r="K233" s="298"/>
      <c r="L233" s="298"/>
      <c r="M233" s="298"/>
      <c r="N233" s="298"/>
      <c r="O233" s="298"/>
      <c r="P233" s="298"/>
      <c r="Q233" s="302"/>
    </row>
    <row r="234" spans="1:17" x14ac:dyDescent="0.25">
      <c r="A234" s="54"/>
      <c r="B234" s="16"/>
      <c r="C234" s="301"/>
      <c r="D234" s="296"/>
      <c r="E234" s="19"/>
      <c r="F234" s="298"/>
      <c r="G234" s="298"/>
      <c r="H234" s="298"/>
      <c r="I234" s="298"/>
      <c r="J234" s="298"/>
      <c r="K234" s="298"/>
      <c r="L234" s="298"/>
      <c r="M234" s="298"/>
      <c r="N234" s="298"/>
      <c r="O234" s="298"/>
      <c r="P234" s="298"/>
      <c r="Q234" s="302"/>
    </row>
    <row r="235" spans="1:17" x14ac:dyDescent="0.25">
      <c r="A235" s="54"/>
      <c r="B235" s="16"/>
      <c r="C235" s="301"/>
      <c r="D235" s="296"/>
      <c r="E235" s="19"/>
      <c r="F235" s="298"/>
      <c r="G235" s="298"/>
      <c r="H235" s="298"/>
      <c r="I235" s="298"/>
      <c r="J235" s="298"/>
      <c r="K235" s="298"/>
      <c r="L235" s="298"/>
      <c r="M235" s="298"/>
      <c r="N235" s="298"/>
      <c r="O235" s="298"/>
      <c r="P235" s="298"/>
      <c r="Q235" s="302"/>
    </row>
    <row r="236" spans="1:17" x14ac:dyDescent="0.25">
      <c r="A236" s="54"/>
      <c r="B236" s="16"/>
      <c r="C236" s="301"/>
      <c r="D236" s="296"/>
      <c r="E236" s="19"/>
      <c r="F236" s="298"/>
      <c r="G236" s="298"/>
      <c r="H236" s="298"/>
      <c r="I236" s="298"/>
      <c r="J236" s="298"/>
      <c r="K236" s="298"/>
      <c r="L236" s="298"/>
      <c r="M236" s="298"/>
      <c r="N236" s="298"/>
      <c r="O236" s="298"/>
      <c r="P236" s="298"/>
      <c r="Q236" s="302"/>
    </row>
    <row r="237" spans="1:17" x14ac:dyDescent="0.25">
      <c r="A237" s="54"/>
      <c r="B237" s="16"/>
      <c r="C237" s="301"/>
      <c r="D237" s="296"/>
      <c r="E237" s="19"/>
      <c r="F237" s="298"/>
      <c r="G237" s="298"/>
      <c r="H237" s="298"/>
      <c r="I237" s="298"/>
      <c r="J237" s="298"/>
      <c r="K237" s="298"/>
      <c r="L237" s="298"/>
      <c r="M237" s="298"/>
      <c r="N237" s="298"/>
      <c r="O237" s="298"/>
      <c r="P237" s="298"/>
      <c r="Q237" s="302"/>
    </row>
    <row r="238" spans="1:17" x14ac:dyDescent="0.25">
      <c r="A238" s="54"/>
      <c r="B238" s="16"/>
      <c r="C238" s="301"/>
      <c r="D238" s="296"/>
      <c r="E238" s="19"/>
      <c r="F238" s="298"/>
      <c r="G238" s="298"/>
      <c r="H238" s="298"/>
      <c r="I238" s="298"/>
      <c r="J238" s="298"/>
      <c r="K238" s="298"/>
      <c r="L238" s="298"/>
      <c r="M238" s="298"/>
      <c r="N238" s="298"/>
      <c r="O238" s="298"/>
      <c r="P238" s="298"/>
      <c r="Q238" s="299"/>
    </row>
    <row r="239" spans="1:17" x14ac:dyDescent="0.25">
      <c r="A239" s="54"/>
      <c r="B239" s="16"/>
      <c r="C239" s="301"/>
      <c r="D239" s="296"/>
      <c r="E239" s="19"/>
      <c r="F239" s="298"/>
      <c r="G239" s="298"/>
      <c r="H239" s="298"/>
      <c r="I239" s="298"/>
      <c r="J239" s="298"/>
      <c r="K239" s="298"/>
      <c r="L239" s="298"/>
      <c r="M239" s="298"/>
      <c r="N239" s="298"/>
      <c r="O239" s="298"/>
      <c r="P239" s="298"/>
      <c r="Q239" s="302"/>
    </row>
    <row r="240" spans="1:17" x14ac:dyDescent="0.25">
      <c r="A240" s="54"/>
      <c r="B240" s="16"/>
      <c r="C240" s="301"/>
      <c r="D240" s="296"/>
      <c r="E240" s="19"/>
      <c r="F240" s="298"/>
      <c r="G240" s="298"/>
      <c r="H240" s="298"/>
      <c r="I240" s="298"/>
      <c r="J240" s="298"/>
      <c r="K240" s="298"/>
      <c r="L240" s="298"/>
      <c r="M240" s="298"/>
      <c r="N240" s="298"/>
      <c r="O240" s="298"/>
      <c r="P240" s="298"/>
      <c r="Q240" s="302"/>
    </row>
    <row r="241" spans="1:17" x14ac:dyDescent="0.25">
      <c r="A241" s="54"/>
      <c r="B241" s="16"/>
      <c r="C241" s="301"/>
      <c r="D241" s="296"/>
      <c r="E241" s="19"/>
      <c r="F241" s="298"/>
      <c r="G241" s="298"/>
      <c r="H241" s="298"/>
      <c r="I241" s="298"/>
      <c r="J241" s="298"/>
      <c r="K241" s="298"/>
      <c r="L241" s="298"/>
      <c r="M241" s="298"/>
      <c r="N241" s="298"/>
      <c r="O241" s="298"/>
      <c r="P241" s="298"/>
      <c r="Q241" s="302"/>
    </row>
    <row r="242" spans="1:17" x14ac:dyDescent="0.25">
      <c r="A242" s="54"/>
      <c r="B242" s="16"/>
      <c r="C242" s="301"/>
      <c r="D242" s="296"/>
      <c r="E242" s="19"/>
      <c r="F242" s="298"/>
      <c r="G242" s="298"/>
      <c r="H242" s="298"/>
      <c r="I242" s="298"/>
      <c r="J242" s="298"/>
      <c r="K242" s="298"/>
      <c r="L242" s="298"/>
      <c r="M242" s="298"/>
      <c r="N242" s="298"/>
      <c r="O242" s="298"/>
      <c r="P242" s="298"/>
      <c r="Q242" s="302"/>
    </row>
    <row r="243" spans="1:17" x14ac:dyDescent="0.25">
      <c r="A243" s="54"/>
      <c r="B243" s="16"/>
      <c r="C243" s="301"/>
      <c r="D243" s="296"/>
      <c r="E243" s="19"/>
      <c r="F243" s="298"/>
      <c r="G243" s="298"/>
      <c r="H243" s="298"/>
      <c r="I243" s="298"/>
      <c r="J243" s="298"/>
      <c r="K243" s="298"/>
      <c r="L243" s="298"/>
      <c r="M243" s="298"/>
      <c r="N243" s="298"/>
      <c r="O243" s="298"/>
      <c r="P243" s="298"/>
      <c r="Q243" s="302"/>
    </row>
    <row r="244" spans="1:17" ht="15.75" thickBot="1" x14ac:dyDescent="0.3">
      <c r="A244" s="26"/>
      <c r="B244" s="27"/>
      <c r="D244" s="304"/>
      <c r="F244" s="305"/>
      <c r="G244" s="305"/>
      <c r="H244" s="305"/>
      <c r="I244" s="305"/>
      <c r="J244" s="305"/>
      <c r="K244" s="305"/>
      <c r="L244" s="305"/>
      <c r="M244" s="305"/>
      <c r="N244" s="305"/>
      <c r="O244" s="305"/>
      <c r="P244" s="305"/>
      <c r="Q244" s="305"/>
    </row>
    <row r="245" spans="1:17" ht="16.5" thickTop="1" x14ac:dyDescent="0.25">
      <c r="A245" s="306" t="s">
        <v>44</v>
      </c>
      <c r="B245" s="307"/>
      <c r="C245" s="675">
        <f>SUM(D226:D244)</f>
        <v>0</v>
      </c>
      <c r="D245" s="675"/>
      <c r="E245" s="308"/>
      <c r="F245" s="33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</row>
    <row r="246" spans="1:17" ht="15.75" x14ac:dyDescent="0.25">
      <c r="A246" s="36" t="s">
        <v>45</v>
      </c>
      <c r="B246" s="309"/>
      <c r="C246" s="619">
        <f>PRODUCT(C245,0.1)</f>
        <v>0</v>
      </c>
      <c r="D246" s="620"/>
      <c r="F246" s="676"/>
      <c r="G246" s="676"/>
      <c r="H246" s="676"/>
      <c r="I246" s="676"/>
      <c r="J246" s="310"/>
      <c r="K246" s="310"/>
      <c r="L246" s="311"/>
    </row>
    <row r="247" spans="1:17" ht="15.75" x14ac:dyDescent="0.25">
      <c r="A247" s="40" t="s">
        <v>46</v>
      </c>
      <c r="B247" s="312"/>
      <c r="C247" s="616">
        <f>PRODUCT(C245,0.1)</f>
        <v>0</v>
      </c>
      <c r="D247" s="617"/>
      <c r="F247" s="303"/>
      <c r="G247" s="303"/>
      <c r="H247" s="677"/>
      <c r="I247" s="677"/>
      <c r="J247" s="677"/>
      <c r="K247" s="677"/>
    </row>
    <row r="248" spans="1:17" ht="15.75" x14ac:dyDescent="0.25">
      <c r="A248" s="40" t="s">
        <v>47</v>
      </c>
      <c r="B248" s="312"/>
      <c r="C248" s="616">
        <f>SUM(C245:D247)</f>
        <v>0</v>
      </c>
      <c r="D248" s="617"/>
      <c r="F248" s="303"/>
      <c r="G248" s="303"/>
      <c r="H248" s="677"/>
      <c r="I248" s="677"/>
      <c r="J248" s="677"/>
      <c r="K248" s="677"/>
    </row>
    <row r="249" spans="1:17" x14ac:dyDescent="0.25">
      <c r="A249" s="44"/>
      <c r="F249" s="303"/>
      <c r="G249" s="303"/>
      <c r="H249" s="677"/>
      <c r="I249" s="677"/>
      <c r="J249" s="677"/>
      <c r="K249" s="677"/>
      <c r="M249" s="45"/>
    </row>
    <row r="250" spans="1:17" x14ac:dyDescent="0.25">
      <c r="A250" s="46" t="s">
        <v>48</v>
      </c>
      <c r="M250" s="313"/>
      <c r="N250" s="45"/>
    </row>
    <row r="251" spans="1:17" x14ac:dyDescent="0.25">
      <c r="A251" s="48"/>
    </row>
    <row r="252" spans="1:17" x14ac:dyDescent="0.25">
      <c r="A252" s="48" t="s">
        <v>49</v>
      </c>
      <c r="J252" s="314"/>
      <c r="K252" s="315"/>
    </row>
    <row r="253" spans="1:17" x14ac:dyDescent="0.25">
      <c r="A253" s="622"/>
      <c r="B253" s="622"/>
      <c r="D253" s="623"/>
      <c r="E253" s="623"/>
      <c r="F253" s="623"/>
      <c r="J253" s="316"/>
    </row>
    <row r="254" spans="1:17" x14ac:dyDescent="0.25">
      <c r="A254" s="624"/>
      <c r="B254" s="624"/>
      <c r="D254" s="625" t="s">
        <v>51</v>
      </c>
      <c r="E254" s="625"/>
      <c r="F254" s="625"/>
    </row>
  </sheetData>
  <sheetProtection password="C1B6" sheet="1" objects="1" scenarios="1"/>
  <mergeCells count="147">
    <mergeCell ref="A253:B253"/>
    <mergeCell ref="D253:F253"/>
    <mergeCell ref="A254:B254"/>
    <mergeCell ref="D254:F254"/>
    <mergeCell ref="J247:K247"/>
    <mergeCell ref="C248:D248"/>
    <mergeCell ref="H248:I248"/>
    <mergeCell ref="J248:K248"/>
    <mergeCell ref="H249:I249"/>
    <mergeCell ref="J249:K249"/>
    <mergeCell ref="C245:D245"/>
    <mergeCell ref="C246:D246"/>
    <mergeCell ref="F246:G246"/>
    <mergeCell ref="H246:I246"/>
    <mergeCell ref="C247:D247"/>
    <mergeCell ref="H247:I247"/>
    <mergeCell ref="C219:J219"/>
    <mergeCell ref="A224:A225"/>
    <mergeCell ref="B224:B225"/>
    <mergeCell ref="D224:D225"/>
    <mergeCell ref="E224:E225"/>
    <mergeCell ref="F224:Q224"/>
    <mergeCell ref="A213:B213"/>
    <mergeCell ref="D213:F213"/>
    <mergeCell ref="A214:B214"/>
    <mergeCell ref="D214:F214"/>
    <mergeCell ref="A215:B215"/>
    <mergeCell ref="A217:Q217"/>
    <mergeCell ref="J207:K207"/>
    <mergeCell ref="C208:D208"/>
    <mergeCell ref="H208:I208"/>
    <mergeCell ref="J208:K208"/>
    <mergeCell ref="H209:I209"/>
    <mergeCell ref="J209:K209"/>
    <mergeCell ref="C205:D205"/>
    <mergeCell ref="C206:D206"/>
    <mergeCell ref="F206:G206"/>
    <mergeCell ref="H206:I206"/>
    <mergeCell ref="C207:D207"/>
    <mergeCell ref="H207:I207"/>
    <mergeCell ref="A177:Q177"/>
    <mergeCell ref="C179:J179"/>
    <mergeCell ref="A184:A185"/>
    <mergeCell ref="B184:B185"/>
    <mergeCell ref="D184:D185"/>
    <mergeCell ref="E184:E185"/>
    <mergeCell ref="F184:Q184"/>
    <mergeCell ref="A172:B172"/>
    <mergeCell ref="D172:F172"/>
    <mergeCell ref="A173:B173"/>
    <mergeCell ref="D173:F173"/>
    <mergeCell ref="A174:B174"/>
    <mergeCell ref="D174:F174"/>
    <mergeCell ref="J167:K167"/>
    <mergeCell ref="C168:D168"/>
    <mergeCell ref="H168:I168"/>
    <mergeCell ref="J168:K168"/>
    <mergeCell ref="H169:I169"/>
    <mergeCell ref="J169:K169"/>
    <mergeCell ref="C165:D165"/>
    <mergeCell ref="C166:D166"/>
    <mergeCell ref="F166:G166"/>
    <mergeCell ref="H166:I166"/>
    <mergeCell ref="C167:D167"/>
    <mergeCell ref="H167:I167"/>
    <mergeCell ref="A137:Q137"/>
    <mergeCell ref="C139:J139"/>
    <mergeCell ref="A144:A145"/>
    <mergeCell ref="B144:B145"/>
    <mergeCell ref="D144:D145"/>
    <mergeCell ref="E144:E145"/>
    <mergeCell ref="F144:Q144"/>
    <mergeCell ref="A131:B131"/>
    <mergeCell ref="D131:F131"/>
    <mergeCell ref="A132:B132"/>
    <mergeCell ref="D132:F132"/>
    <mergeCell ref="A133:B133"/>
    <mergeCell ref="D133:F133"/>
    <mergeCell ref="J126:K126"/>
    <mergeCell ref="C127:D127"/>
    <mergeCell ref="H127:I127"/>
    <mergeCell ref="J127:K127"/>
    <mergeCell ref="H128:I128"/>
    <mergeCell ref="J128:K128"/>
    <mergeCell ref="C124:D124"/>
    <mergeCell ref="C125:D125"/>
    <mergeCell ref="F125:G125"/>
    <mergeCell ref="H125:I125"/>
    <mergeCell ref="C126:D126"/>
    <mergeCell ref="H126:I126"/>
    <mergeCell ref="A97:Q97"/>
    <mergeCell ref="C99:J99"/>
    <mergeCell ref="A104:A105"/>
    <mergeCell ref="B104:B105"/>
    <mergeCell ref="D104:D105"/>
    <mergeCell ref="E104:E105"/>
    <mergeCell ref="F104:Q104"/>
    <mergeCell ref="A91:B91"/>
    <mergeCell ref="D91:F91"/>
    <mergeCell ref="A92:B92"/>
    <mergeCell ref="D92:F92"/>
    <mergeCell ref="A93:B93"/>
    <mergeCell ref="D93:F93"/>
    <mergeCell ref="J86:K86"/>
    <mergeCell ref="C87:D87"/>
    <mergeCell ref="H87:I87"/>
    <mergeCell ref="J87:K87"/>
    <mergeCell ref="H88:I88"/>
    <mergeCell ref="J88:K88"/>
    <mergeCell ref="C84:D84"/>
    <mergeCell ref="C85:D85"/>
    <mergeCell ref="F85:G85"/>
    <mergeCell ref="H85:I85"/>
    <mergeCell ref="C86:D86"/>
    <mergeCell ref="H86:I86"/>
    <mergeCell ref="A49:Q49"/>
    <mergeCell ref="C51:J51"/>
    <mergeCell ref="A56:A57"/>
    <mergeCell ref="B56:B57"/>
    <mergeCell ref="D56:D57"/>
    <mergeCell ref="E56:E57"/>
    <mergeCell ref="F56:Q56"/>
    <mergeCell ref="A45:B45"/>
    <mergeCell ref="D45:F45"/>
    <mergeCell ref="A46:B46"/>
    <mergeCell ref="D46:F46"/>
    <mergeCell ref="A47:B47"/>
    <mergeCell ref="D47:F47"/>
    <mergeCell ref="J39:K39"/>
    <mergeCell ref="C40:D40"/>
    <mergeCell ref="H40:I40"/>
    <mergeCell ref="J40:K40"/>
    <mergeCell ref="H41:I41"/>
    <mergeCell ref="J41:K41"/>
    <mergeCell ref="C37:D37"/>
    <mergeCell ref="C38:D38"/>
    <mergeCell ref="F38:G38"/>
    <mergeCell ref="H38:I38"/>
    <mergeCell ref="C39:D39"/>
    <mergeCell ref="H39:I39"/>
    <mergeCell ref="A2:Q2"/>
    <mergeCell ref="C4:J4"/>
    <mergeCell ref="A9:A10"/>
    <mergeCell ref="B9:B10"/>
    <mergeCell ref="D9:D10"/>
    <mergeCell ref="E9:E10"/>
    <mergeCell ref="F9:Q9"/>
  </mergeCells>
  <printOptions horizontalCentered="1"/>
  <pageMargins left="0.7" right="0.7" top="0.75" bottom="0.75" header="0.3" footer="0.3"/>
  <pageSetup paperSize="164" scale="77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15"/>
  <sheetViews>
    <sheetView zoomScaleNormal="100" workbookViewId="0">
      <selection activeCell="F7" sqref="F7"/>
    </sheetView>
  </sheetViews>
  <sheetFormatPr defaultRowHeight="12.75" x14ac:dyDescent="0.2"/>
  <cols>
    <col min="1" max="1" width="6.42578125" style="170" customWidth="1"/>
    <col min="2" max="2" width="5" style="170" customWidth="1"/>
    <col min="3" max="3" width="11" style="170" customWidth="1"/>
    <col min="4" max="4" width="16.28515625" style="170" customWidth="1"/>
    <col min="5" max="5" width="11.42578125" style="170" customWidth="1"/>
    <col min="6" max="6" width="4.140625" style="170" customWidth="1"/>
    <col min="7" max="7" width="1.5703125" style="170" customWidth="1"/>
    <col min="8" max="8" width="4.5703125" style="324" customWidth="1"/>
    <col min="9" max="9" width="6.42578125" style="325" customWidth="1"/>
    <col min="10" max="10" width="14" style="170" customWidth="1"/>
    <col min="11" max="11" width="11.85546875" style="170" customWidth="1"/>
    <col min="12" max="23" width="5.28515625" style="170" customWidth="1"/>
    <col min="24" max="256" width="9.140625" style="170"/>
    <col min="257" max="257" width="6.42578125" style="170" customWidth="1"/>
    <col min="258" max="258" width="5" style="170" customWidth="1"/>
    <col min="259" max="259" width="11" style="170" customWidth="1"/>
    <col min="260" max="260" width="16.28515625" style="170" customWidth="1"/>
    <col min="261" max="261" width="11.42578125" style="170" customWidth="1"/>
    <col min="262" max="262" width="4.140625" style="170" customWidth="1"/>
    <col min="263" max="263" width="1.5703125" style="170" customWidth="1"/>
    <col min="264" max="264" width="4.5703125" style="170" customWidth="1"/>
    <col min="265" max="265" width="6.42578125" style="170" customWidth="1"/>
    <col min="266" max="266" width="14" style="170" customWidth="1"/>
    <col min="267" max="267" width="11.85546875" style="170" customWidth="1"/>
    <col min="268" max="279" width="5.28515625" style="170" customWidth="1"/>
    <col min="280" max="512" width="9.140625" style="170"/>
    <col min="513" max="513" width="6.42578125" style="170" customWidth="1"/>
    <col min="514" max="514" width="5" style="170" customWidth="1"/>
    <col min="515" max="515" width="11" style="170" customWidth="1"/>
    <col min="516" max="516" width="16.28515625" style="170" customWidth="1"/>
    <col min="517" max="517" width="11.42578125" style="170" customWidth="1"/>
    <col min="518" max="518" width="4.140625" style="170" customWidth="1"/>
    <col min="519" max="519" width="1.5703125" style="170" customWidth="1"/>
    <col min="520" max="520" width="4.5703125" style="170" customWidth="1"/>
    <col min="521" max="521" width="6.42578125" style="170" customWidth="1"/>
    <col min="522" max="522" width="14" style="170" customWidth="1"/>
    <col min="523" max="523" width="11.85546875" style="170" customWidth="1"/>
    <col min="524" max="535" width="5.28515625" style="170" customWidth="1"/>
    <col min="536" max="768" width="9.140625" style="170"/>
    <col min="769" max="769" width="6.42578125" style="170" customWidth="1"/>
    <col min="770" max="770" width="5" style="170" customWidth="1"/>
    <col min="771" max="771" width="11" style="170" customWidth="1"/>
    <col min="772" max="772" width="16.28515625" style="170" customWidth="1"/>
    <col min="773" max="773" width="11.42578125" style="170" customWidth="1"/>
    <col min="774" max="774" width="4.140625" style="170" customWidth="1"/>
    <col min="775" max="775" width="1.5703125" style="170" customWidth="1"/>
    <col min="776" max="776" width="4.5703125" style="170" customWidth="1"/>
    <col min="777" max="777" width="6.42578125" style="170" customWidth="1"/>
    <col min="778" max="778" width="14" style="170" customWidth="1"/>
    <col min="779" max="779" width="11.85546875" style="170" customWidth="1"/>
    <col min="780" max="791" width="5.28515625" style="170" customWidth="1"/>
    <col min="792" max="1024" width="9.140625" style="170"/>
    <col min="1025" max="1025" width="6.42578125" style="170" customWidth="1"/>
    <col min="1026" max="1026" width="5" style="170" customWidth="1"/>
    <col min="1027" max="1027" width="11" style="170" customWidth="1"/>
    <col min="1028" max="1028" width="16.28515625" style="170" customWidth="1"/>
    <col min="1029" max="1029" width="11.42578125" style="170" customWidth="1"/>
    <col min="1030" max="1030" width="4.140625" style="170" customWidth="1"/>
    <col min="1031" max="1031" width="1.5703125" style="170" customWidth="1"/>
    <col min="1032" max="1032" width="4.5703125" style="170" customWidth="1"/>
    <col min="1033" max="1033" width="6.42578125" style="170" customWidth="1"/>
    <col min="1034" max="1034" width="14" style="170" customWidth="1"/>
    <col min="1035" max="1035" width="11.85546875" style="170" customWidth="1"/>
    <col min="1036" max="1047" width="5.28515625" style="170" customWidth="1"/>
    <col min="1048" max="1280" width="9.140625" style="170"/>
    <col min="1281" max="1281" width="6.42578125" style="170" customWidth="1"/>
    <col min="1282" max="1282" width="5" style="170" customWidth="1"/>
    <col min="1283" max="1283" width="11" style="170" customWidth="1"/>
    <col min="1284" max="1284" width="16.28515625" style="170" customWidth="1"/>
    <col min="1285" max="1285" width="11.42578125" style="170" customWidth="1"/>
    <col min="1286" max="1286" width="4.140625" style="170" customWidth="1"/>
    <col min="1287" max="1287" width="1.5703125" style="170" customWidth="1"/>
    <col min="1288" max="1288" width="4.5703125" style="170" customWidth="1"/>
    <col min="1289" max="1289" width="6.42578125" style="170" customWidth="1"/>
    <col min="1290" max="1290" width="14" style="170" customWidth="1"/>
    <col min="1291" max="1291" width="11.85546875" style="170" customWidth="1"/>
    <col min="1292" max="1303" width="5.28515625" style="170" customWidth="1"/>
    <col min="1304" max="1536" width="9.140625" style="170"/>
    <col min="1537" max="1537" width="6.42578125" style="170" customWidth="1"/>
    <col min="1538" max="1538" width="5" style="170" customWidth="1"/>
    <col min="1539" max="1539" width="11" style="170" customWidth="1"/>
    <col min="1540" max="1540" width="16.28515625" style="170" customWidth="1"/>
    <col min="1541" max="1541" width="11.42578125" style="170" customWidth="1"/>
    <col min="1542" max="1542" width="4.140625" style="170" customWidth="1"/>
    <col min="1543" max="1543" width="1.5703125" style="170" customWidth="1"/>
    <col min="1544" max="1544" width="4.5703125" style="170" customWidth="1"/>
    <col min="1545" max="1545" width="6.42578125" style="170" customWidth="1"/>
    <col min="1546" max="1546" width="14" style="170" customWidth="1"/>
    <col min="1547" max="1547" width="11.85546875" style="170" customWidth="1"/>
    <col min="1548" max="1559" width="5.28515625" style="170" customWidth="1"/>
    <col min="1560" max="1792" width="9.140625" style="170"/>
    <col min="1793" max="1793" width="6.42578125" style="170" customWidth="1"/>
    <col min="1794" max="1794" width="5" style="170" customWidth="1"/>
    <col min="1795" max="1795" width="11" style="170" customWidth="1"/>
    <col min="1796" max="1796" width="16.28515625" style="170" customWidth="1"/>
    <col min="1797" max="1797" width="11.42578125" style="170" customWidth="1"/>
    <col min="1798" max="1798" width="4.140625" style="170" customWidth="1"/>
    <col min="1799" max="1799" width="1.5703125" style="170" customWidth="1"/>
    <col min="1800" max="1800" width="4.5703125" style="170" customWidth="1"/>
    <col min="1801" max="1801" width="6.42578125" style="170" customWidth="1"/>
    <col min="1802" max="1802" width="14" style="170" customWidth="1"/>
    <col min="1803" max="1803" width="11.85546875" style="170" customWidth="1"/>
    <col min="1804" max="1815" width="5.28515625" style="170" customWidth="1"/>
    <col min="1816" max="2048" width="9.140625" style="170"/>
    <col min="2049" max="2049" width="6.42578125" style="170" customWidth="1"/>
    <col min="2050" max="2050" width="5" style="170" customWidth="1"/>
    <col min="2051" max="2051" width="11" style="170" customWidth="1"/>
    <col min="2052" max="2052" width="16.28515625" style="170" customWidth="1"/>
    <col min="2053" max="2053" width="11.42578125" style="170" customWidth="1"/>
    <col min="2054" max="2054" width="4.140625" style="170" customWidth="1"/>
    <col min="2055" max="2055" width="1.5703125" style="170" customWidth="1"/>
    <col min="2056" max="2056" width="4.5703125" style="170" customWidth="1"/>
    <col min="2057" max="2057" width="6.42578125" style="170" customWidth="1"/>
    <col min="2058" max="2058" width="14" style="170" customWidth="1"/>
    <col min="2059" max="2059" width="11.85546875" style="170" customWidth="1"/>
    <col min="2060" max="2071" width="5.28515625" style="170" customWidth="1"/>
    <col min="2072" max="2304" width="9.140625" style="170"/>
    <col min="2305" max="2305" width="6.42578125" style="170" customWidth="1"/>
    <col min="2306" max="2306" width="5" style="170" customWidth="1"/>
    <col min="2307" max="2307" width="11" style="170" customWidth="1"/>
    <col min="2308" max="2308" width="16.28515625" style="170" customWidth="1"/>
    <col min="2309" max="2309" width="11.42578125" style="170" customWidth="1"/>
    <col min="2310" max="2310" width="4.140625" style="170" customWidth="1"/>
    <col min="2311" max="2311" width="1.5703125" style="170" customWidth="1"/>
    <col min="2312" max="2312" width="4.5703125" style="170" customWidth="1"/>
    <col min="2313" max="2313" width="6.42578125" style="170" customWidth="1"/>
    <col min="2314" max="2314" width="14" style="170" customWidth="1"/>
    <col min="2315" max="2315" width="11.85546875" style="170" customWidth="1"/>
    <col min="2316" max="2327" width="5.28515625" style="170" customWidth="1"/>
    <col min="2328" max="2560" width="9.140625" style="170"/>
    <col min="2561" max="2561" width="6.42578125" style="170" customWidth="1"/>
    <col min="2562" max="2562" width="5" style="170" customWidth="1"/>
    <col min="2563" max="2563" width="11" style="170" customWidth="1"/>
    <col min="2564" max="2564" width="16.28515625" style="170" customWidth="1"/>
    <col min="2565" max="2565" width="11.42578125" style="170" customWidth="1"/>
    <col min="2566" max="2566" width="4.140625" style="170" customWidth="1"/>
    <col min="2567" max="2567" width="1.5703125" style="170" customWidth="1"/>
    <col min="2568" max="2568" width="4.5703125" style="170" customWidth="1"/>
    <col min="2569" max="2569" width="6.42578125" style="170" customWidth="1"/>
    <col min="2570" max="2570" width="14" style="170" customWidth="1"/>
    <col min="2571" max="2571" width="11.85546875" style="170" customWidth="1"/>
    <col min="2572" max="2583" width="5.28515625" style="170" customWidth="1"/>
    <col min="2584" max="2816" width="9.140625" style="170"/>
    <col min="2817" max="2817" width="6.42578125" style="170" customWidth="1"/>
    <col min="2818" max="2818" width="5" style="170" customWidth="1"/>
    <col min="2819" max="2819" width="11" style="170" customWidth="1"/>
    <col min="2820" max="2820" width="16.28515625" style="170" customWidth="1"/>
    <col min="2821" max="2821" width="11.42578125" style="170" customWidth="1"/>
    <col min="2822" max="2822" width="4.140625" style="170" customWidth="1"/>
    <col min="2823" max="2823" width="1.5703125" style="170" customWidth="1"/>
    <col min="2824" max="2824" width="4.5703125" style="170" customWidth="1"/>
    <col min="2825" max="2825" width="6.42578125" style="170" customWidth="1"/>
    <col min="2826" max="2826" width="14" style="170" customWidth="1"/>
    <col min="2827" max="2827" width="11.85546875" style="170" customWidth="1"/>
    <col min="2828" max="2839" width="5.28515625" style="170" customWidth="1"/>
    <col min="2840" max="3072" width="9.140625" style="170"/>
    <col min="3073" max="3073" width="6.42578125" style="170" customWidth="1"/>
    <col min="3074" max="3074" width="5" style="170" customWidth="1"/>
    <col min="3075" max="3075" width="11" style="170" customWidth="1"/>
    <col min="3076" max="3076" width="16.28515625" style="170" customWidth="1"/>
    <col min="3077" max="3077" width="11.42578125" style="170" customWidth="1"/>
    <col min="3078" max="3078" width="4.140625" style="170" customWidth="1"/>
    <col min="3079" max="3079" width="1.5703125" style="170" customWidth="1"/>
    <col min="3080" max="3080" width="4.5703125" style="170" customWidth="1"/>
    <col min="3081" max="3081" width="6.42578125" style="170" customWidth="1"/>
    <col min="3082" max="3082" width="14" style="170" customWidth="1"/>
    <col min="3083" max="3083" width="11.85546875" style="170" customWidth="1"/>
    <col min="3084" max="3095" width="5.28515625" style="170" customWidth="1"/>
    <col min="3096" max="3328" width="9.140625" style="170"/>
    <col min="3329" max="3329" width="6.42578125" style="170" customWidth="1"/>
    <col min="3330" max="3330" width="5" style="170" customWidth="1"/>
    <col min="3331" max="3331" width="11" style="170" customWidth="1"/>
    <col min="3332" max="3332" width="16.28515625" style="170" customWidth="1"/>
    <col min="3333" max="3333" width="11.42578125" style="170" customWidth="1"/>
    <col min="3334" max="3334" width="4.140625" style="170" customWidth="1"/>
    <col min="3335" max="3335" width="1.5703125" style="170" customWidth="1"/>
    <col min="3336" max="3336" width="4.5703125" style="170" customWidth="1"/>
    <col min="3337" max="3337" width="6.42578125" style="170" customWidth="1"/>
    <col min="3338" max="3338" width="14" style="170" customWidth="1"/>
    <col min="3339" max="3339" width="11.85546875" style="170" customWidth="1"/>
    <col min="3340" max="3351" width="5.28515625" style="170" customWidth="1"/>
    <col min="3352" max="3584" width="9.140625" style="170"/>
    <col min="3585" max="3585" width="6.42578125" style="170" customWidth="1"/>
    <col min="3586" max="3586" width="5" style="170" customWidth="1"/>
    <col min="3587" max="3587" width="11" style="170" customWidth="1"/>
    <col min="3588" max="3588" width="16.28515625" style="170" customWidth="1"/>
    <col min="3589" max="3589" width="11.42578125" style="170" customWidth="1"/>
    <col min="3590" max="3590" width="4.140625" style="170" customWidth="1"/>
    <col min="3591" max="3591" width="1.5703125" style="170" customWidth="1"/>
    <col min="3592" max="3592" width="4.5703125" style="170" customWidth="1"/>
    <col min="3593" max="3593" width="6.42578125" style="170" customWidth="1"/>
    <col min="3594" max="3594" width="14" style="170" customWidth="1"/>
    <col min="3595" max="3595" width="11.85546875" style="170" customWidth="1"/>
    <col min="3596" max="3607" width="5.28515625" style="170" customWidth="1"/>
    <col min="3608" max="3840" width="9.140625" style="170"/>
    <col min="3841" max="3841" width="6.42578125" style="170" customWidth="1"/>
    <col min="3842" max="3842" width="5" style="170" customWidth="1"/>
    <col min="3843" max="3843" width="11" style="170" customWidth="1"/>
    <col min="3844" max="3844" width="16.28515625" style="170" customWidth="1"/>
    <col min="3845" max="3845" width="11.42578125" style="170" customWidth="1"/>
    <col min="3846" max="3846" width="4.140625" style="170" customWidth="1"/>
    <col min="3847" max="3847" width="1.5703125" style="170" customWidth="1"/>
    <col min="3848" max="3848" width="4.5703125" style="170" customWidth="1"/>
    <col min="3849" max="3849" width="6.42578125" style="170" customWidth="1"/>
    <col min="3850" max="3850" width="14" style="170" customWidth="1"/>
    <col min="3851" max="3851" width="11.85546875" style="170" customWidth="1"/>
    <col min="3852" max="3863" width="5.28515625" style="170" customWidth="1"/>
    <col min="3864" max="4096" width="9.140625" style="170"/>
    <col min="4097" max="4097" width="6.42578125" style="170" customWidth="1"/>
    <col min="4098" max="4098" width="5" style="170" customWidth="1"/>
    <col min="4099" max="4099" width="11" style="170" customWidth="1"/>
    <col min="4100" max="4100" width="16.28515625" style="170" customWidth="1"/>
    <col min="4101" max="4101" width="11.42578125" style="170" customWidth="1"/>
    <col min="4102" max="4102" width="4.140625" style="170" customWidth="1"/>
    <col min="4103" max="4103" width="1.5703125" style="170" customWidth="1"/>
    <col min="4104" max="4104" width="4.5703125" style="170" customWidth="1"/>
    <col min="4105" max="4105" width="6.42578125" style="170" customWidth="1"/>
    <col min="4106" max="4106" width="14" style="170" customWidth="1"/>
    <col min="4107" max="4107" width="11.85546875" style="170" customWidth="1"/>
    <col min="4108" max="4119" width="5.28515625" style="170" customWidth="1"/>
    <col min="4120" max="4352" width="9.140625" style="170"/>
    <col min="4353" max="4353" width="6.42578125" style="170" customWidth="1"/>
    <col min="4354" max="4354" width="5" style="170" customWidth="1"/>
    <col min="4355" max="4355" width="11" style="170" customWidth="1"/>
    <col min="4356" max="4356" width="16.28515625" style="170" customWidth="1"/>
    <col min="4357" max="4357" width="11.42578125" style="170" customWidth="1"/>
    <col min="4358" max="4358" width="4.140625" style="170" customWidth="1"/>
    <col min="4359" max="4359" width="1.5703125" style="170" customWidth="1"/>
    <col min="4360" max="4360" width="4.5703125" style="170" customWidth="1"/>
    <col min="4361" max="4361" width="6.42578125" style="170" customWidth="1"/>
    <col min="4362" max="4362" width="14" style="170" customWidth="1"/>
    <col min="4363" max="4363" width="11.85546875" style="170" customWidth="1"/>
    <col min="4364" max="4375" width="5.28515625" style="170" customWidth="1"/>
    <col min="4376" max="4608" width="9.140625" style="170"/>
    <col min="4609" max="4609" width="6.42578125" style="170" customWidth="1"/>
    <col min="4610" max="4610" width="5" style="170" customWidth="1"/>
    <col min="4611" max="4611" width="11" style="170" customWidth="1"/>
    <col min="4612" max="4612" width="16.28515625" style="170" customWidth="1"/>
    <col min="4613" max="4613" width="11.42578125" style="170" customWidth="1"/>
    <col min="4614" max="4614" width="4.140625" style="170" customWidth="1"/>
    <col min="4615" max="4615" width="1.5703125" style="170" customWidth="1"/>
    <col min="4616" max="4616" width="4.5703125" style="170" customWidth="1"/>
    <col min="4617" max="4617" width="6.42578125" style="170" customWidth="1"/>
    <col min="4618" max="4618" width="14" style="170" customWidth="1"/>
    <col min="4619" max="4619" width="11.85546875" style="170" customWidth="1"/>
    <col min="4620" max="4631" width="5.28515625" style="170" customWidth="1"/>
    <col min="4632" max="4864" width="9.140625" style="170"/>
    <col min="4865" max="4865" width="6.42578125" style="170" customWidth="1"/>
    <col min="4866" max="4866" width="5" style="170" customWidth="1"/>
    <col min="4867" max="4867" width="11" style="170" customWidth="1"/>
    <col min="4868" max="4868" width="16.28515625" style="170" customWidth="1"/>
    <col min="4869" max="4869" width="11.42578125" style="170" customWidth="1"/>
    <col min="4870" max="4870" width="4.140625" style="170" customWidth="1"/>
    <col min="4871" max="4871" width="1.5703125" style="170" customWidth="1"/>
    <col min="4872" max="4872" width="4.5703125" style="170" customWidth="1"/>
    <col min="4873" max="4873" width="6.42578125" style="170" customWidth="1"/>
    <col min="4874" max="4874" width="14" style="170" customWidth="1"/>
    <col min="4875" max="4875" width="11.85546875" style="170" customWidth="1"/>
    <col min="4876" max="4887" width="5.28515625" style="170" customWidth="1"/>
    <col min="4888" max="5120" width="9.140625" style="170"/>
    <col min="5121" max="5121" width="6.42578125" style="170" customWidth="1"/>
    <col min="5122" max="5122" width="5" style="170" customWidth="1"/>
    <col min="5123" max="5123" width="11" style="170" customWidth="1"/>
    <col min="5124" max="5124" width="16.28515625" style="170" customWidth="1"/>
    <col min="5125" max="5125" width="11.42578125" style="170" customWidth="1"/>
    <col min="5126" max="5126" width="4.140625" style="170" customWidth="1"/>
    <col min="5127" max="5127" width="1.5703125" style="170" customWidth="1"/>
    <col min="5128" max="5128" width="4.5703125" style="170" customWidth="1"/>
    <col min="5129" max="5129" width="6.42578125" style="170" customWidth="1"/>
    <col min="5130" max="5130" width="14" style="170" customWidth="1"/>
    <col min="5131" max="5131" width="11.85546875" style="170" customWidth="1"/>
    <col min="5132" max="5143" width="5.28515625" style="170" customWidth="1"/>
    <col min="5144" max="5376" width="9.140625" style="170"/>
    <col min="5377" max="5377" width="6.42578125" style="170" customWidth="1"/>
    <col min="5378" max="5378" width="5" style="170" customWidth="1"/>
    <col min="5379" max="5379" width="11" style="170" customWidth="1"/>
    <col min="5380" max="5380" width="16.28515625" style="170" customWidth="1"/>
    <col min="5381" max="5381" width="11.42578125" style="170" customWidth="1"/>
    <col min="5382" max="5382" width="4.140625" style="170" customWidth="1"/>
    <col min="5383" max="5383" width="1.5703125" style="170" customWidth="1"/>
    <col min="5384" max="5384" width="4.5703125" style="170" customWidth="1"/>
    <col min="5385" max="5385" width="6.42578125" style="170" customWidth="1"/>
    <col min="5386" max="5386" width="14" style="170" customWidth="1"/>
    <col min="5387" max="5387" width="11.85546875" style="170" customWidth="1"/>
    <col min="5388" max="5399" width="5.28515625" style="170" customWidth="1"/>
    <col min="5400" max="5632" width="9.140625" style="170"/>
    <col min="5633" max="5633" width="6.42578125" style="170" customWidth="1"/>
    <col min="5634" max="5634" width="5" style="170" customWidth="1"/>
    <col min="5635" max="5635" width="11" style="170" customWidth="1"/>
    <col min="5636" max="5636" width="16.28515625" style="170" customWidth="1"/>
    <col min="5637" max="5637" width="11.42578125" style="170" customWidth="1"/>
    <col min="5638" max="5638" width="4.140625" style="170" customWidth="1"/>
    <col min="5639" max="5639" width="1.5703125" style="170" customWidth="1"/>
    <col min="5640" max="5640" width="4.5703125" style="170" customWidth="1"/>
    <col min="5641" max="5641" width="6.42578125" style="170" customWidth="1"/>
    <col min="5642" max="5642" width="14" style="170" customWidth="1"/>
    <col min="5643" max="5643" width="11.85546875" style="170" customWidth="1"/>
    <col min="5644" max="5655" width="5.28515625" style="170" customWidth="1"/>
    <col min="5656" max="5888" width="9.140625" style="170"/>
    <col min="5889" max="5889" width="6.42578125" style="170" customWidth="1"/>
    <col min="5890" max="5890" width="5" style="170" customWidth="1"/>
    <col min="5891" max="5891" width="11" style="170" customWidth="1"/>
    <col min="5892" max="5892" width="16.28515625" style="170" customWidth="1"/>
    <col min="5893" max="5893" width="11.42578125" style="170" customWidth="1"/>
    <col min="5894" max="5894" width="4.140625" style="170" customWidth="1"/>
    <col min="5895" max="5895" width="1.5703125" style="170" customWidth="1"/>
    <col min="5896" max="5896" width="4.5703125" style="170" customWidth="1"/>
    <col min="5897" max="5897" width="6.42578125" style="170" customWidth="1"/>
    <col min="5898" max="5898" width="14" style="170" customWidth="1"/>
    <col min="5899" max="5899" width="11.85546875" style="170" customWidth="1"/>
    <col min="5900" max="5911" width="5.28515625" style="170" customWidth="1"/>
    <col min="5912" max="6144" width="9.140625" style="170"/>
    <col min="6145" max="6145" width="6.42578125" style="170" customWidth="1"/>
    <col min="6146" max="6146" width="5" style="170" customWidth="1"/>
    <col min="6147" max="6147" width="11" style="170" customWidth="1"/>
    <col min="6148" max="6148" width="16.28515625" style="170" customWidth="1"/>
    <col min="6149" max="6149" width="11.42578125" style="170" customWidth="1"/>
    <col min="6150" max="6150" width="4.140625" style="170" customWidth="1"/>
    <col min="6151" max="6151" width="1.5703125" style="170" customWidth="1"/>
    <col min="6152" max="6152" width="4.5703125" style="170" customWidth="1"/>
    <col min="6153" max="6153" width="6.42578125" style="170" customWidth="1"/>
    <col min="6154" max="6154" width="14" style="170" customWidth="1"/>
    <col min="6155" max="6155" width="11.85546875" style="170" customWidth="1"/>
    <col min="6156" max="6167" width="5.28515625" style="170" customWidth="1"/>
    <col min="6168" max="6400" width="9.140625" style="170"/>
    <col min="6401" max="6401" width="6.42578125" style="170" customWidth="1"/>
    <col min="6402" max="6402" width="5" style="170" customWidth="1"/>
    <col min="6403" max="6403" width="11" style="170" customWidth="1"/>
    <col min="6404" max="6404" width="16.28515625" style="170" customWidth="1"/>
    <col min="6405" max="6405" width="11.42578125" style="170" customWidth="1"/>
    <col min="6406" max="6406" width="4.140625" style="170" customWidth="1"/>
    <col min="6407" max="6407" width="1.5703125" style="170" customWidth="1"/>
    <col min="6408" max="6408" width="4.5703125" style="170" customWidth="1"/>
    <col min="6409" max="6409" width="6.42578125" style="170" customWidth="1"/>
    <col min="6410" max="6410" width="14" style="170" customWidth="1"/>
    <col min="6411" max="6411" width="11.85546875" style="170" customWidth="1"/>
    <col min="6412" max="6423" width="5.28515625" style="170" customWidth="1"/>
    <col min="6424" max="6656" width="9.140625" style="170"/>
    <col min="6657" max="6657" width="6.42578125" style="170" customWidth="1"/>
    <col min="6658" max="6658" width="5" style="170" customWidth="1"/>
    <col min="6659" max="6659" width="11" style="170" customWidth="1"/>
    <col min="6660" max="6660" width="16.28515625" style="170" customWidth="1"/>
    <col min="6661" max="6661" width="11.42578125" style="170" customWidth="1"/>
    <col min="6662" max="6662" width="4.140625" style="170" customWidth="1"/>
    <col min="6663" max="6663" width="1.5703125" style="170" customWidth="1"/>
    <col min="6664" max="6664" width="4.5703125" style="170" customWidth="1"/>
    <col min="6665" max="6665" width="6.42578125" style="170" customWidth="1"/>
    <col min="6666" max="6666" width="14" style="170" customWidth="1"/>
    <col min="6667" max="6667" width="11.85546875" style="170" customWidth="1"/>
    <col min="6668" max="6679" width="5.28515625" style="170" customWidth="1"/>
    <col min="6680" max="6912" width="9.140625" style="170"/>
    <col min="6913" max="6913" width="6.42578125" style="170" customWidth="1"/>
    <col min="6914" max="6914" width="5" style="170" customWidth="1"/>
    <col min="6915" max="6915" width="11" style="170" customWidth="1"/>
    <col min="6916" max="6916" width="16.28515625" style="170" customWidth="1"/>
    <col min="6917" max="6917" width="11.42578125" style="170" customWidth="1"/>
    <col min="6918" max="6918" width="4.140625" style="170" customWidth="1"/>
    <col min="6919" max="6919" width="1.5703125" style="170" customWidth="1"/>
    <col min="6920" max="6920" width="4.5703125" style="170" customWidth="1"/>
    <col min="6921" max="6921" width="6.42578125" style="170" customWidth="1"/>
    <col min="6922" max="6922" width="14" style="170" customWidth="1"/>
    <col min="6923" max="6923" width="11.85546875" style="170" customWidth="1"/>
    <col min="6924" max="6935" width="5.28515625" style="170" customWidth="1"/>
    <col min="6936" max="7168" width="9.140625" style="170"/>
    <col min="7169" max="7169" width="6.42578125" style="170" customWidth="1"/>
    <col min="7170" max="7170" width="5" style="170" customWidth="1"/>
    <col min="7171" max="7171" width="11" style="170" customWidth="1"/>
    <col min="7172" max="7172" width="16.28515625" style="170" customWidth="1"/>
    <col min="7173" max="7173" width="11.42578125" style="170" customWidth="1"/>
    <col min="7174" max="7174" width="4.140625" style="170" customWidth="1"/>
    <col min="7175" max="7175" width="1.5703125" style="170" customWidth="1"/>
    <col min="7176" max="7176" width="4.5703125" style="170" customWidth="1"/>
    <col min="7177" max="7177" width="6.42578125" style="170" customWidth="1"/>
    <col min="7178" max="7178" width="14" style="170" customWidth="1"/>
    <col min="7179" max="7179" width="11.85546875" style="170" customWidth="1"/>
    <col min="7180" max="7191" width="5.28515625" style="170" customWidth="1"/>
    <col min="7192" max="7424" width="9.140625" style="170"/>
    <col min="7425" max="7425" width="6.42578125" style="170" customWidth="1"/>
    <col min="7426" max="7426" width="5" style="170" customWidth="1"/>
    <col min="7427" max="7427" width="11" style="170" customWidth="1"/>
    <col min="7428" max="7428" width="16.28515625" style="170" customWidth="1"/>
    <col min="7429" max="7429" width="11.42578125" style="170" customWidth="1"/>
    <col min="7430" max="7430" width="4.140625" style="170" customWidth="1"/>
    <col min="7431" max="7431" width="1.5703125" style="170" customWidth="1"/>
    <col min="7432" max="7432" width="4.5703125" style="170" customWidth="1"/>
    <col min="7433" max="7433" width="6.42578125" style="170" customWidth="1"/>
    <col min="7434" max="7434" width="14" style="170" customWidth="1"/>
    <col min="7435" max="7435" width="11.85546875" style="170" customWidth="1"/>
    <col min="7436" max="7447" width="5.28515625" style="170" customWidth="1"/>
    <col min="7448" max="7680" width="9.140625" style="170"/>
    <col min="7681" max="7681" width="6.42578125" style="170" customWidth="1"/>
    <col min="7682" max="7682" width="5" style="170" customWidth="1"/>
    <col min="7683" max="7683" width="11" style="170" customWidth="1"/>
    <col min="7684" max="7684" width="16.28515625" style="170" customWidth="1"/>
    <col min="7685" max="7685" width="11.42578125" style="170" customWidth="1"/>
    <col min="7686" max="7686" width="4.140625" style="170" customWidth="1"/>
    <col min="7687" max="7687" width="1.5703125" style="170" customWidth="1"/>
    <col min="7688" max="7688" width="4.5703125" style="170" customWidth="1"/>
    <col min="7689" max="7689" width="6.42578125" style="170" customWidth="1"/>
    <col min="7690" max="7690" width="14" style="170" customWidth="1"/>
    <col min="7691" max="7691" width="11.85546875" style="170" customWidth="1"/>
    <col min="7692" max="7703" width="5.28515625" style="170" customWidth="1"/>
    <col min="7704" max="7936" width="9.140625" style="170"/>
    <col min="7937" max="7937" width="6.42578125" style="170" customWidth="1"/>
    <col min="7938" max="7938" width="5" style="170" customWidth="1"/>
    <col min="7939" max="7939" width="11" style="170" customWidth="1"/>
    <col min="7940" max="7940" width="16.28515625" style="170" customWidth="1"/>
    <col min="7941" max="7941" width="11.42578125" style="170" customWidth="1"/>
    <col min="7942" max="7942" width="4.140625" style="170" customWidth="1"/>
    <col min="7943" max="7943" width="1.5703125" style="170" customWidth="1"/>
    <col min="7944" max="7944" width="4.5703125" style="170" customWidth="1"/>
    <col min="7945" max="7945" width="6.42578125" style="170" customWidth="1"/>
    <col min="7946" max="7946" width="14" style="170" customWidth="1"/>
    <col min="7947" max="7947" width="11.85546875" style="170" customWidth="1"/>
    <col min="7948" max="7959" width="5.28515625" style="170" customWidth="1"/>
    <col min="7960" max="8192" width="9.140625" style="170"/>
    <col min="8193" max="8193" width="6.42578125" style="170" customWidth="1"/>
    <col min="8194" max="8194" width="5" style="170" customWidth="1"/>
    <col min="8195" max="8195" width="11" style="170" customWidth="1"/>
    <col min="8196" max="8196" width="16.28515625" style="170" customWidth="1"/>
    <col min="8197" max="8197" width="11.42578125" style="170" customWidth="1"/>
    <col min="8198" max="8198" width="4.140625" style="170" customWidth="1"/>
    <col min="8199" max="8199" width="1.5703125" style="170" customWidth="1"/>
    <col min="8200" max="8200" width="4.5703125" style="170" customWidth="1"/>
    <col min="8201" max="8201" width="6.42578125" style="170" customWidth="1"/>
    <col min="8202" max="8202" width="14" style="170" customWidth="1"/>
    <col min="8203" max="8203" width="11.85546875" style="170" customWidth="1"/>
    <col min="8204" max="8215" width="5.28515625" style="170" customWidth="1"/>
    <col min="8216" max="8448" width="9.140625" style="170"/>
    <col min="8449" max="8449" width="6.42578125" style="170" customWidth="1"/>
    <col min="8450" max="8450" width="5" style="170" customWidth="1"/>
    <col min="8451" max="8451" width="11" style="170" customWidth="1"/>
    <col min="8452" max="8452" width="16.28515625" style="170" customWidth="1"/>
    <col min="8453" max="8453" width="11.42578125" style="170" customWidth="1"/>
    <col min="8454" max="8454" width="4.140625" style="170" customWidth="1"/>
    <col min="8455" max="8455" width="1.5703125" style="170" customWidth="1"/>
    <col min="8456" max="8456" width="4.5703125" style="170" customWidth="1"/>
    <col min="8457" max="8457" width="6.42578125" style="170" customWidth="1"/>
    <col min="8458" max="8458" width="14" style="170" customWidth="1"/>
    <col min="8459" max="8459" width="11.85546875" style="170" customWidth="1"/>
    <col min="8460" max="8471" width="5.28515625" style="170" customWidth="1"/>
    <col min="8472" max="8704" width="9.140625" style="170"/>
    <col min="8705" max="8705" width="6.42578125" style="170" customWidth="1"/>
    <col min="8706" max="8706" width="5" style="170" customWidth="1"/>
    <col min="8707" max="8707" width="11" style="170" customWidth="1"/>
    <col min="8708" max="8708" width="16.28515625" style="170" customWidth="1"/>
    <col min="8709" max="8709" width="11.42578125" style="170" customWidth="1"/>
    <col min="8710" max="8710" width="4.140625" style="170" customWidth="1"/>
    <col min="8711" max="8711" width="1.5703125" style="170" customWidth="1"/>
    <col min="8712" max="8712" width="4.5703125" style="170" customWidth="1"/>
    <col min="8713" max="8713" width="6.42578125" style="170" customWidth="1"/>
    <col min="8714" max="8714" width="14" style="170" customWidth="1"/>
    <col min="8715" max="8715" width="11.85546875" style="170" customWidth="1"/>
    <col min="8716" max="8727" width="5.28515625" style="170" customWidth="1"/>
    <col min="8728" max="8960" width="9.140625" style="170"/>
    <col min="8961" max="8961" width="6.42578125" style="170" customWidth="1"/>
    <col min="8962" max="8962" width="5" style="170" customWidth="1"/>
    <col min="8963" max="8963" width="11" style="170" customWidth="1"/>
    <col min="8964" max="8964" width="16.28515625" style="170" customWidth="1"/>
    <col min="8965" max="8965" width="11.42578125" style="170" customWidth="1"/>
    <col min="8966" max="8966" width="4.140625" style="170" customWidth="1"/>
    <col min="8967" max="8967" width="1.5703125" style="170" customWidth="1"/>
    <col min="8968" max="8968" width="4.5703125" style="170" customWidth="1"/>
    <col min="8969" max="8969" width="6.42578125" style="170" customWidth="1"/>
    <col min="8970" max="8970" width="14" style="170" customWidth="1"/>
    <col min="8971" max="8971" width="11.85546875" style="170" customWidth="1"/>
    <col min="8972" max="8983" width="5.28515625" style="170" customWidth="1"/>
    <col min="8984" max="9216" width="9.140625" style="170"/>
    <col min="9217" max="9217" width="6.42578125" style="170" customWidth="1"/>
    <col min="9218" max="9218" width="5" style="170" customWidth="1"/>
    <col min="9219" max="9219" width="11" style="170" customWidth="1"/>
    <col min="9220" max="9220" width="16.28515625" style="170" customWidth="1"/>
    <col min="9221" max="9221" width="11.42578125" style="170" customWidth="1"/>
    <col min="9222" max="9222" width="4.140625" style="170" customWidth="1"/>
    <col min="9223" max="9223" width="1.5703125" style="170" customWidth="1"/>
    <col min="9224" max="9224" width="4.5703125" style="170" customWidth="1"/>
    <col min="9225" max="9225" width="6.42578125" style="170" customWidth="1"/>
    <col min="9226" max="9226" width="14" style="170" customWidth="1"/>
    <col min="9227" max="9227" width="11.85546875" style="170" customWidth="1"/>
    <col min="9228" max="9239" width="5.28515625" style="170" customWidth="1"/>
    <col min="9240" max="9472" width="9.140625" style="170"/>
    <col min="9473" max="9473" width="6.42578125" style="170" customWidth="1"/>
    <col min="9474" max="9474" width="5" style="170" customWidth="1"/>
    <col min="9475" max="9475" width="11" style="170" customWidth="1"/>
    <col min="9476" max="9476" width="16.28515625" style="170" customWidth="1"/>
    <col min="9477" max="9477" width="11.42578125" style="170" customWidth="1"/>
    <col min="9478" max="9478" width="4.140625" style="170" customWidth="1"/>
    <col min="9479" max="9479" width="1.5703125" style="170" customWidth="1"/>
    <col min="9480" max="9480" width="4.5703125" style="170" customWidth="1"/>
    <col min="9481" max="9481" width="6.42578125" style="170" customWidth="1"/>
    <col min="9482" max="9482" width="14" style="170" customWidth="1"/>
    <col min="9483" max="9483" width="11.85546875" style="170" customWidth="1"/>
    <col min="9484" max="9495" width="5.28515625" style="170" customWidth="1"/>
    <col min="9496" max="9728" width="9.140625" style="170"/>
    <col min="9729" max="9729" width="6.42578125" style="170" customWidth="1"/>
    <col min="9730" max="9730" width="5" style="170" customWidth="1"/>
    <col min="9731" max="9731" width="11" style="170" customWidth="1"/>
    <col min="9732" max="9732" width="16.28515625" style="170" customWidth="1"/>
    <col min="9733" max="9733" width="11.42578125" style="170" customWidth="1"/>
    <col min="9734" max="9734" width="4.140625" style="170" customWidth="1"/>
    <col min="9735" max="9735" width="1.5703125" style="170" customWidth="1"/>
    <col min="9736" max="9736" width="4.5703125" style="170" customWidth="1"/>
    <col min="9737" max="9737" width="6.42578125" style="170" customWidth="1"/>
    <col min="9738" max="9738" width="14" style="170" customWidth="1"/>
    <col min="9739" max="9739" width="11.85546875" style="170" customWidth="1"/>
    <col min="9740" max="9751" width="5.28515625" style="170" customWidth="1"/>
    <col min="9752" max="9984" width="9.140625" style="170"/>
    <col min="9985" max="9985" width="6.42578125" style="170" customWidth="1"/>
    <col min="9986" max="9986" width="5" style="170" customWidth="1"/>
    <col min="9987" max="9987" width="11" style="170" customWidth="1"/>
    <col min="9988" max="9988" width="16.28515625" style="170" customWidth="1"/>
    <col min="9989" max="9989" width="11.42578125" style="170" customWidth="1"/>
    <col min="9990" max="9990" width="4.140625" style="170" customWidth="1"/>
    <col min="9991" max="9991" width="1.5703125" style="170" customWidth="1"/>
    <col min="9992" max="9992" width="4.5703125" style="170" customWidth="1"/>
    <col min="9993" max="9993" width="6.42578125" style="170" customWidth="1"/>
    <col min="9994" max="9994" width="14" style="170" customWidth="1"/>
    <col min="9995" max="9995" width="11.85546875" style="170" customWidth="1"/>
    <col min="9996" max="10007" width="5.28515625" style="170" customWidth="1"/>
    <col min="10008" max="10240" width="9.140625" style="170"/>
    <col min="10241" max="10241" width="6.42578125" style="170" customWidth="1"/>
    <col min="10242" max="10242" width="5" style="170" customWidth="1"/>
    <col min="10243" max="10243" width="11" style="170" customWidth="1"/>
    <col min="10244" max="10244" width="16.28515625" style="170" customWidth="1"/>
    <col min="10245" max="10245" width="11.42578125" style="170" customWidth="1"/>
    <col min="10246" max="10246" width="4.140625" style="170" customWidth="1"/>
    <col min="10247" max="10247" width="1.5703125" style="170" customWidth="1"/>
    <col min="10248" max="10248" width="4.5703125" style="170" customWidth="1"/>
    <col min="10249" max="10249" width="6.42578125" style="170" customWidth="1"/>
    <col min="10250" max="10250" width="14" style="170" customWidth="1"/>
    <col min="10251" max="10251" width="11.85546875" style="170" customWidth="1"/>
    <col min="10252" max="10263" width="5.28515625" style="170" customWidth="1"/>
    <col min="10264" max="10496" width="9.140625" style="170"/>
    <col min="10497" max="10497" width="6.42578125" style="170" customWidth="1"/>
    <col min="10498" max="10498" width="5" style="170" customWidth="1"/>
    <col min="10499" max="10499" width="11" style="170" customWidth="1"/>
    <col min="10500" max="10500" width="16.28515625" style="170" customWidth="1"/>
    <col min="10501" max="10501" width="11.42578125" style="170" customWidth="1"/>
    <col min="10502" max="10502" width="4.140625" style="170" customWidth="1"/>
    <col min="10503" max="10503" width="1.5703125" style="170" customWidth="1"/>
    <col min="10504" max="10504" width="4.5703125" style="170" customWidth="1"/>
    <col min="10505" max="10505" width="6.42578125" style="170" customWidth="1"/>
    <col min="10506" max="10506" width="14" style="170" customWidth="1"/>
    <col min="10507" max="10507" width="11.85546875" style="170" customWidth="1"/>
    <col min="10508" max="10519" width="5.28515625" style="170" customWidth="1"/>
    <col min="10520" max="10752" width="9.140625" style="170"/>
    <col min="10753" max="10753" width="6.42578125" style="170" customWidth="1"/>
    <col min="10754" max="10754" width="5" style="170" customWidth="1"/>
    <col min="10755" max="10755" width="11" style="170" customWidth="1"/>
    <col min="10756" max="10756" width="16.28515625" style="170" customWidth="1"/>
    <col min="10757" max="10757" width="11.42578125" style="170" customWidth="1"/>
    <col min="10758" max="10758" width="4.140625" style="170" customWidth="1"/>
    <col min="10759" max="10759" width="1.5703125" style="170" customWidth="1"/>
    <col min="10760" max="10760" width="4.5703125" style="170" customWidth="1"/>
    <col min="10761" max="10761" width="6.42578125" style="170" customWidth="1"/>
    <col min="10762" max="10762" width="14" style="170" customWidth="1"/>
    <col min="10763" max="10763" width="11.85546875" style="170" customWidth="1"/>
    <col min="10764" max="10775" width="5.28515625" style="170" customWidth="1"/>
    <col min="10776" max="11008" width="9.140625" style="170"/>
    <col min="11009" max="11009" width="6.42578125" style="170" customWidth="1"/>
    <col min="11010" max="11010" width="5" style="170" customWidth="1"/>
    <col min="11011" max="11011" width="11" style="170" customWidth="1"/>
    <col min="11012" max="11012" width="16.28515625" style="170" customWidth="1"/>
    <col min="11013" max="11013" width="11.42578125" style="170" customWidth="1"/>
    <col min="11014" max="11014" width="4.140625" style="170" customWidth="1"/>
    <col min="11015" max="11015" width="1.5703125" style="170" customWidth="1"/>
    <col min="11016" max="11016" width="4.5703125" style="170" customWidth="1"/>
    <col min="11017" max="11017" width="6.42578125" style="170" customWidth="1"/>
    <col min="11018" max="11018" width="14" style="170" customWidth="1"/>
    <col min="11019" max="11019" width="11.85546875" style="170" customWidth="1"/>
    <col min="11020" max="11031" width="5.28515625" style="170" customWidth="1"/>
    <col min="11032" max="11264" width="9.140625" style="170"/>
    <col min="11265" max="11265" width="6.42578125" style="170" customWidth="1"/>
    <col min="11266" max="11266" width="5" style="170" customWidth="1"/>
    <col min="11267" max="11267" width="11" style="170" customWidth="1"/>
    <col min="11268" max="11268" width="16.28515625" style="170" customWidth="1"/>
    <col min="11269" max="11269" width="11.42578125" style="170" customWidth="1"/>
    <col min="11270" max="11270" width="4.140625" style="170" customWidth="1"/>
    <col min="11271" max="11271" width="1.5703125" style="170" customWidth="1"/>
    <col min="11272" max="11272" width="4.5703125" style="170" customWidth="1"/>
    <col min="11273" max="11273" width="6.42578125" style="170" customWidth="1"/>
    <col min="11274" max="11274" width="14" style="170" customWidth="1"/>
    <col min="11275" max="11275" width="11.85546875" style="170" customWidth="1"/>
    <col min="11276" max="11287" width="5.28515625" style="170" customWidth="1"/>
    <col min="11288" max="11520" width="9.140625" style="170"/>
    <col min="11521" max="11521" width="6.42578125" style="170" customWidth="1"/>
    <col min="11522" max="11522" width="5" style="170" customWidth="1"/>
    <col min="11523" max="11523" width="11" style="170" customWidth="1"/>
    <col min="11524" max="11524" width="16.28515625" style="170" customWidth="1"/>
    <col min="11525" max="11525" width="11.42578125" style="170" customWidth="1"/>
    <col min="11526" max="11526" width="4.140625" style="170" customWidth="1"/>
    <col min="11527" max="11527" width="1.5703125" style="170" customWidth="1"/>
    <col min="11528" max="11528" width="4.5703125" style="170" customWidth="1"/>
    <col min="11529" max="11529" width="6.42578125" style="170" customWidth="1"/>
    <col min="11530" max="11530" width="14" style="170" customWidth="1"/>
    <col min="11531" max="11531" width="11.85546875" style="170" customWidth="1"/>
    <col min="11532" max="11543" width="5.28515625" style="170" customWidth="1"/>
    <col min="11544" max="11776" width="9.140625" style="170"/>
    <col min="11777" max="11777" width="6.42578125" style="170" customWidth="1"/>
    <col min="11778" max="11778" width="5" style="170" customWidth="1"/>
    <col min="11779" max="11779" width="11" style="170" customWidth="1"/>
    <col min="11780" max="11780" width="16.28515625" style="170" customWidth="1"/>
    <col min="11781" max="11781" width="11.42578125" style="170" customWidth="1"/>
    <col min="11782" max="11782" width="4.140625" style="170" customWidth="1"/>
    <col min="11783" max="11783" width="1.5703125" style="170" customWidth="1"/>
    <col min="11784" max="11784" width="4.5703125" style="170" customWidth="1"/>
    <col min="11785" max="11785" width="6.42578125" style="170" customWidth="1"/>
    <col min="11786" max="11786" width="14" style="170" customWidth="1"/>
    <col min="11787" max="11787" width="11.85546875" style="170" customWidth="1"/>
    <col min="11788" max="11799" width="5.28515625" style="170" customWidth="1"/>
    <col min="11800" max="12032" width="9.140625" style="170"/>
    <col min="12033" max="12033" width="6.42578125" style="170" customWidth="1"/>
    <col min="12034" max="12034" width="5" style="170" customWidth="1"/>
    <col min="12035" max="12035" width="11" style="170" customWidth="1"/>
    <col min="12036" max="12036" width="16.28515625" style="170" customWidth="1"/>
    <col min="12037" max="12037" width="11.42578125" style="170" customWidth="1"/>
    <col min="12038" max="12038" width="4.140625" style="170" customWidth="1"/>
    <col min="12039" max="12039" width="1.5703125" style="170" customWidth="1"/>
    <col min="12040" max="12040" width="4.5703125" style="170" customWidth="1"/>
    <col min="12041" max="12041" width="6.42578125" style="170" customWidth="1"/>
    <col min="12042" max="12042" width="14" style="170" customWidth="1"/>
    <col min="12043" max="12043" width="11.85546875" style="170" customWidth="1"/>
    <col min="12044" max="12055" width="5.28515625" style="170" customWidth="1"/>
    <col min="12056" max="12288" width="9.140625" style="170"/>
    <col min="12289" max="12289" width="6.42578125" style="170" customWidth="1"/>
    <col min="12290" max="12290" width="5" style="170" customWidth="1"/>
    <col min="12291" max="12291" width="11" style="170" customWidth="1"/>
    <col min="12292" max="12292" width="16.28515625" style="170" customWidth="1"/>
    <col min="12293" max="12293" width="11.42578125" style="170" customWidth="1"/>
    <col min="12294" max="12294" width="4.140625" style="170" customWidth="1"/>
    <col min="12295" max="12295" width="1.5703125" style="170" customWidth="1"/>
    <col min="12296" max="12296" width="4.5703125" style="170" customWidth="1"/>
    <col min="12297" max="12297" width="6.42578125" style="170" customWidth="1"/>
    <col min="12298" max="12298" width="14" style="170" customWidth="1"/>
    <col min="12299" max="12299" width="11.85546875" style="170" customWidth="1"/>
    <col min="12300" max="12311" width="5.28515625" style="170" customWidth="1"/>
    <col min="12312" max="12544" width="9.140625" style="170"/>
    <col min="12545" max="12545" width="6.42578125" style="170" customWidth="1"/>
    <col min="12546" max="12546" width="5" style="170" customWidth="1"/>
    <col min="12547" max="12547" width="11" style="170" customWidth="1"/>
    <col min="12548" max="12548" width="16.28515625" style="170" customWidth="1"/>
    <col min="12549" max="12549" width="11.42578125" style="170" customWidth="1"/>
    <col min="12550" max="12550" width="4.140625" style="170" customWidth="1"/>
    <col min="12551" max="12551" width="1.5703125" style="170" customWidth="1"/>
    <col min="12552" max="12552" width="4.5703125" style="170" customWidth="1"/>
    <col min="12553" max="12553" width="6.42578125" style="170" customWidth="1"/>
    <col min="12554" max="12554" width="14" style="170" customWidth="1"/>
    <col min="12555" max="12555" width="11.85546875" style="170" customWidth="1"/>
    <col min="12556" max="12567" width="5.28515625" style="170" customWidth="1"/>
    <col min="12568" max="12800" width="9.140625" style="170"/>
    <col min="12801" max="12801" width="6.42578125" style="170" customWidth="1"/>
    <col min="12802" max="12802" width="5" style="170" customWidth="1"/>
    <col min="12803" max="12803" width="11" style="170" customWidth="1"/>
    <col min="12804" max="12804" width="16.28515625" style="170" customWidth="1"/>
    <col min="12805" max="12805" width="11.42578125" style="170" customWidth="1"/>
    <col min="12806" max="12806" width="4.140625" style="170" customWidth="1"/>
    <col min="12807" max="12807" width="1.5703125" style="170" customWidth="1"/>
    <col min="12808" max="12808" width="4.5703125" style="170" customWidth="1"/>
    <col min="12809" max="12809" width="6.42578125" style="170" customWidth="1"/>
    <col min="12810" max="12810" width="14" style="170" customWidth="1"/>
    <col min="12811" max="12811" width="11.85546875" style="170" customWidth="1"/>
    <col min="12812" max="12823" width="5.28515625" style="170" customWidth="1"/>
    <col min="12824" max="13056" width="9.140625" style="170"/>
    <col min="13057" max="13057" width="6.42578125" style="170" customWidth="1"/>
    <col min="13058" max="13058" width="5" style="170" customWidth="1"/>
    <col min="13059" max="13059" width="11" style="170" customWidth="1"/>
    <col min="13060" max="13060" width="16.28515625" style="170" customWidth="1"/>
    <col min="13061" max="13061" width="11.42578125" style="170" customWidth="1"/>
    <col min="13062" max="13062" width="4.140625" style="170" customWidth="1"/>
    <col min="13063" max="13063" width="1.5703125" style="170" customWidth="1"/>
    <col min="13064" max="13064" width="4.5703125" style="170" customWidth="1"/>
    <col min="13065" max="13065" width="6.42578125" style="170" customWidth="1"/>
    <col min="13066" max="13066" width="14" style="170" customWidth="1"/>
    <col min="13067" max="13067" width="11.85546875" style="170" customWidth="1"/>
    <col min="13068" max="13079" width="5.28515625" style="170" customWidth="1"/>
    <col min="13080" max="13312" width="9.140625" style="170"/>
    <col min="13313" max="13313" width="6.42578125" style="170" customWidth="1"/>
    <col min="13314" max="13314" width="5" style="170" customWidth="1"/>
    <col min="13315" max="13315" width="11" style="170" customWidth="1"/>
    <col min="13316" max="13316" width="16.28515625" style="170" customWidth="1"/>
    <col min="13317" max="13317" width="11.42578125" style="170" customWidth="1"/>
    <col min="13318" max="13318" width="4.140625" style="170" customWidth="1"/>
    <col min="13319" max="13319" width="1.5703125" style="170" customWidth="1"/>
    <col min="13320" max="13320" width="4.5703125" style="170" customWidth="1"/>
    <col min="13321" max="13321" width="6.42578125" style="170" customWidth="1"/>
    <col min="13322" max="13322" width="14" style="170" customWidth="1"/>
    <col min="13323" max="13323" width="11.85546875" style="170" customWidth="1"/>
    <col min="13324" max="13335" width="5.28515625" style="170" customWidth="1"/>
    <col min="13336" max="13568" width="9.140625" style="170"/>
    <col min="13569" max="13569" width="6.42578125" style="170" customWidth="1"/>
    <col min="13570" max="13570" width="5" style="170" customWidth="1"/>
    <col min="13571" max="13571" width="11" style="170" customWidth="1"/>
    <col min="13572" max="13572" width="16.28515625" style="170" customWidth="1"/>
    <col min="13573" max="13573" width="11.42578125" style="170" customWidth="1"/>
    <col min="13574" max="13574" width="4.140625" style="170" customWidth="1"/>
    <col min="13575" max="13575" width="1.5703125" style="170" customWidth="1"/>
    <col min="13576" max="13576" width="4.5703125" style="170" customWidth="1"/>
    <col min="13577" max="13577" width="6.42578125" style="170" customWidth="1"/>
    <col min="13578" max="13578" width="14" style="170" customWidth="1"/>
    <col min="13579" max="13579" width="11.85546875" style="170" customWidth="1"/>
    <col min="13580" max="13591" width="5.28515625" style="170" customWidth="1"/>
    <col min="13592" max="13824" width="9.140625" style="170"/>
    <col min="13825" max="13825" width="6.42578125" style="170" customWidth="1"/>
    <col min="13826" max="13826" width="5" style="170" customWidth="1"/>
    <col min="13827" max="13827" width="11" style="170" customWidth="1"/>
    <col min="13828" max="13828" width="16.28515625" style="170" customWidth="1"/>
    <col min="13829" max="13829" width="11.42578125" style="170" customWidth="1"/>
    <col min="13830" max="13830" width="4.140625" style="170" customWidth="1"/>
    <col min="13831" max="13831" width="1.5703125" style="170" customWidth="1"/>
    <col min="13832" max="13832" width="4.5703125" style="170" customWidth="1"/>
    <col min="13833" max="13833" width="6.42578125" style="170" customWidth="1"/>
    <col min="13834" max="13834" width="14" style="170" customWidth="1"/>
    <col min="13835" max="13835" width="11.85546875" style="170" customWidth="1"/>
    <col min="13836" max="13847" width="5.28515625" style="170" customWidth="1"/>
    <col min="13848" max="14080" width="9.140625" style="170"/>
    <col min="14081" max="14081" width="6.42578125" style="170" customWidth="1"/>
    <col min="14082" max="14082" width="5" style="170" customWidth="1"/>
    <col min="14083" max="14083" width="11" style="170" customWidth="1"/>
    <col min="14084" max="14084" width="16.28515625" style="170" customWidth="1"/>
    <col min="14085" max="14085" width="11.42578125" style="170" customWidth="1"/>
    <col min="14086" max="14086" width="4.140625" style="170" customWidth="1"/>
    <col min="14087" max="14087" width="1.5703125" style="170" customWidth="1"/>
    <col min="14088" max="14088" width="4.5703125" style="170" customWidth="1"/>
    <col min="14089" max="14089" width="6.42578125" style="170" customWidth="1"/>
    <col min="14090" max="14090" width="14" style="170" customWidth="1"/>
    <col min="14091" max="14091" width="11.85546875" style="170" customWidth="1"/>
    <col min="14092" max="14103" width="5.28515625" style="170" customWidth="1"/>
    <col min="14104" max="14336" width="9.140625" style="170"/>
    <col min="14337" max="14337" width="6.42578125" style="170" customWidth="1"/>
    <col min="14338" max="14338" width="5" style="170" customWidth="1"/>
    <col min="14339" max="14339" width="11" style="170" customWidth="1"/>
    <col min="14340" max="14340" width="16.28515625" style="170" customWidth="1"/>
    <col min="14341" max="14341" width="11.42578125" style="170" customWidth="1"/>
    <col min="14342" max="14342" width="4.140625" style="170" customWidth="1"/>
    <col min="14343" max="14343" width="1.5703125" style="170" customWidth="1"/>
    <col min="14344" max="14344" width="4.5703125" style="170" customWidth="1"/>
    <col min="14345" max="14345" width="6.42578125" style="170" customWidth="1"/>
    <col min="14346" max="14346" width="14" style="170" customWidth="1"/>
    <col min="14347" max="14347" width="11.85546875" style="170" customWidth="1"/>
    <col min="14348" max="14359" width="5.28515625" style="170" customWidth="1"/>
    <col min="14360" max="14592" width="9.140625" style="170"/>
    <col min="14593" max="14593" width="6.42578125" style="170" customWidth="1"/>
    <col min="14594" max="14594" width="5" style="170" customWidth="1"/>
    <col min="14595" max="14595" width="11" style="170" customWidth="1"/>
    <col min="14596" max="14596" width="16.28515625" style="170" customWidth="1"/>
    <col min="14597" max="14597" width="11.42578125" style="170" customWidth="1"/>
    <col min="14598" max="14598" width="4.140625" style="170" customWidth="1"/>
    <col min="14599" max="14599" width="1.5703125" style="170" customWidth="1"/>
    <col min="14600" max="14600" width="4.5703125" style="170" customWidth="1"/>
    <col min="14601" max="14601" width="6.42578125" style="170" customWidth="1"/>
    <col min="14602" max="14602" width="14" style="170" customWidth="1"/>
    <col min="14603" max="14603" width="11.85546875" style="170" customWidth="1"/>
    <col min="14604" max="14615" width="5.28515625" style="170" customWidth="1"/>
    <col min="14616" max="14848" width="9.140625" style="170"/>
    <col min="14849" max="14849" width="6.42578125" style="170" customWidth="1"/>
    <col min="14850" max="14850" width="5" style="170" customWidth="1"/>
    <col min="14851" max="14851" width="11" style="170" customWidth="1"/>
    <col min="14852" max="14852" width="16.28515625" style="170" customWidth="1"/>
    <col min="14853" max="14853" width="11.42578125" style="170" customWidth="1"/>
    <col min="14854" max="14854" width="4.140625" style="170" customWidth="1"/>
    <col min="14855" max="14855" width="1.5703125" style="170" customWidth="1"/>
    <col min="14856" max="14856" width="4.5703125" style="170" customWidth="1"/>
    <col min="14857" max="14857" width="6.42578125" style="170" customWidth="1"/>
    <col min="14858" max="14858" width="14" style="170" customWidth="1"/>
    <col min="14859" max="14859" width="11.85546875" style="170" customWidth="1"/>
    <col min="14860" max="14871" width="5.28515625" style="170" customWidth="1"/>
    <col min="14872" max="15104" width="9.140625" style="170"/>
    <col min="15105" max="15105" width="6.42578125" style="170" customWidth="1"/>
    <col min="15106" max="15106" width="5" style="170" customWidth="1"/>
    <col min="15107" max="15107" width="11" style="170" customWidth="1"/>
    <col min="15108" max="15108" width="16.28515625" style="170" customWidth="1"/>
    <col min="15109" max="15109" width="11.42578125" style="170" customWidth="1"/>
    <col min="15110" max="15110" width="4.140625" style="170" customWidth="1"/>
    <col min="15111" max="15111" width="1.5703125" style="170" customWidth="1"/>
    <col min="15112" max="15112" width="4.5703125" style="170" customWidth="1"/>
    <col min="15113" max="15113" width="6.42578125" style="170" customWidth="1"/>
    <col min="15114" max="15114" width="14" style="170" customWidth="1"/>
    <col min="15115" max="15115" width="11.85546875" style="170" customWidth="1"/>
    <col min="15116" max="15127" width="5.28515625" style="170" customWidth="1"/>
    <col min="15128" max="15360" width="9.140625" style="170"/>
    <col min="15361" max="15361" width="6.42578125" style="170" customWidth="1"/>
    <col min="15362" max="15362" width="5" style="170" customWidth="1"/>
    <col min="15363" max="15363" width="11" style="170" customWidth="1"/>
    <col min="15364" max="15364" width="16.28515625" style="170" customWidth="1"/>
    <col min="15365" max="15365" width="11.42578125" style="170" customWidth="1"/>
    <col min="15366" max="15366" width="4.140625" style="170" customWidth="1"/>
    <col min="15367" max="15367" width="1.5703125" style="170" customWidth="1"/>
    <col min="15368" max="15368" width="4.5703125" style="170" customWidth="1"/>
    <col min="15369" max="15369" width="6.42578125" style="170" customWidth="1"/>
    <col min="15370" max="15370" width="14" style="170" customWidth="1"/>
    <col min="15371" max="15371" width="11.85546875" style="170" customWidth="1"/>
    <col min="15372" max="15383" width="5.28515625" style="170" customWidth="1"/>
    <col min="15384" max="15616" width="9.140625" style="170"/>
    <col min="15617" max="15617" width="6.42578125" style="170" customWidth="1"/>
    <col min="15618" max="15618" width="5" style="170" customWidth="1"/>
    <col min="15619" max="15619" width="11" style="170" customWidth="1"/>
    <col min="15620" max="15620" width="16.28515625" style="170" customWidth="1"/>
    <col min="15621" max="15621" width="11.42578125" style="170" customWidth="1"/>
    <col min="15622" max="15622" width="4.140625" style="170" customWidth="1"/>
    <col min="15623" max="15623" width="1.5703125" style="170" customWidth="1"/>
    <col min="15624" max="15624" width="4.5703125" style="170" customWidth="1"/>
    <col min="15625" max="15625" width="6.42578125" style="170" customWidth="1"/>
    <col min="15626" max="15626" width="14" style="170" customWidth="1"/>
    <col min="15627" max="15627" width="11.85546875" style="170" customWidth="1"/>
    <col min="15628" max="15639" width="5.28515625" style="170" customWidth="1"/>
    <col min="15640" max="15872" width="9.140625" style="170"/>
    <col min="15873" max="15873" width="6.42578125" style="170" customWidth="1"/>
    <col min="15874" max="15874" width="5" style="170" customWidth="1"/>
    <col min="15875" max="15875" width="11" style="170" customWidth="1"/>
    <col min="15876" max="15876" width="16.28515625" style="170" customWidth="1"/>
    <col min="15877" max="15877" width="11.42578125" style="170" customWidth="1"/>
    <col min="15878" max="15878" width="4.140625" style="170" customWidth="1"/>
    <col min="15879" max="15879" width="1.5703125" style="170" customWidth="1"/>
    <col min="15880" max="15880" width="4.5703125" style="170" customWidth="1"/>
    <col min="15881" max="15881" width="6.42578125" style="170" customWidth="1"/>
    <col min="15882" max="15882" width="14" style="170" customWidth="1"/>
    <col min="15883" max="15883" width="11.85546875" style="170" customWidth="1"/>
    <col min="15884" max="15895" width="5.28515625" style="170" customWidth="1"/>
    <col min="15896" max="16128" width="9.140625" style="170"/>
    <col min="16129" max="16129" width="6.42578125" style="170" customWidth="1"/>
    <col min="16130" max="16130" width="5" style="170" customWidth="1"/>
    <col min="16131" max="16131" width="11" style="170" customWidth="1"/>
    <col min="16132" max="16132" width="16.28515625" style="170" customWidth="1"/>
    <col min="16133" max="16133" width="11.42578125" style="170" customWidth="1"/>
    <col min="16134" max="16134" width="4.140625" style="170" customWidth="1"/>
    <col min="16135" max="16135" width="1.5703125" style="170" customWidth="1"/>
    <col min="16136" max="16136" width="4.5703125" style="170" customWidth="1"/>
    <col min="16137" max="16137" width="6.42578125" style="170" customWidth="1"/>
    <col min="16138" max="16138" width="14" style="170" customWidth="1"/>
    <col min="16139" max="16139" width="11.85546875" style="170" customWidth="1"/>
    <col min="16140" max="16151" width="5.28515625" style="170" customWidth="1"/>
    <col min="16152" max="16384" width="9.140625" style="170"/>
  </cols>
  <sheetData>
    <row r="1" spans="1:46" ht="18" x14ac:dyDescent="0.25">
      <c r="A1" s="652" t="s">
        <v>417</v>
      </c>
      <c r="B1" s="652"/>
      <c r="C1" s="652"/>
      <c r="D1" s="652"/>
      <c r="E1" s="652"/>
      <c r="F1" s="652"/>
      <c r="G1" s="652"/>
      <c r="H1" s="652"/>
      <c r="I1" s="652"/>
      <c r="J1" s="652"/>
      <c r="K1" s="652"/>
      <c r="L1" s="652"/>
      <c r="M1" s="652"/>
      <c r="N1" s="652"/>
      <c r="O1" s="652"/>
      <c r="P1" s="652"/>
      <c r="Q1" s="652"/>
      <c r="R1" s="652"/>
      <c r="S1" s="652"/>
      <c r="T1" s="652"/>
      <c r="U1" s="652"/>
      <c r="V1" s="652"/>
      <c r="W1" s="652"/>
    </row>
    <row r="2" spans="1:46" ht="15.75" x14ac:dyDescent="0.25">
      <c r="A2" s="653" t="s">
        <v>1</v>
      </c>
      <c r="B2" s="653"/>
      <c r="C2" s="653"/>
      <c r="D2" s="653"/>
      <c r="E2" s="653"/>
      <c r="F2" s="653"/>
      <c r="G2" s="653"/>
      <c r="H2" s="653"/>
      <c r="I2" s="653"/>
      <c r="J2" s="653"/>
      <c r="K2" s="653"/>
      <c r="L2" s="653"/>
      <c r="M2" s="653"/>
      <c r="N2" s="653"/>
      <c r="O2" s="653"/>
      <c r="P2" s="653"/>
      <c r="Q2" s="653"/>
      <c r="R2" s="653"/>
      <c r="S2" s="653"/>
      <c r="T2" s="653"/>
      <c r="U2" s="653"/>
      <c r="V2" s="653"/>
      <c r="W2" s="653"/>
    </row>
    <row r="3" spans="1:46" ht="10.5" customHeight="1" x14ac:dyDescent="0.2">
      <c r="D3" s="174"/>
      <c r="AA3" s="193"/>
    </row>
    <row r="4" spans="1:46" ht="16.5" x14ac:dyDescent="0.3">
      <c r="A4" s="326" t="s">
        <v>418</v>
      </c>
      <c r="D4" s="327" t="s">
        <v>419</v>
      </c>
      <c r="E4" s="173"/>
      <c r="F4" s="173"/>
      <c r="AA4" s="193"/>
    </row>
    <row r="5" spans="1:46" ht="21" customHeight="1" x14ac:dyDescent="0.2">
      <c r="A5" s="328" t="s">
        <v>3</v>
      </c>
      <c r="D5" s="329"/>
      <c r="E5" s="174"/>
      <c r="F5" s="329"/>
      <c r="AA5" s="193"/>
    </row>
    <row r="6" spans="1:46" ht="9.75" customHeight="1" x14ac:dyDescent="0.3">
      <c r="D6" s="330"/>
      <c r="E6" s="174"/>
      <c r="F6" s="174"/>
      <c r="AA6" s="193"/>
    </row>
    <row r="7" spans="1:46" ht="15" x14ac:dyDescent="0.2">
      <c r="A7" s="326" t="s">
        <v>4</v>
      </c>
      <c r="D7" s="174"/>
      <c r="E7" s="174"/>
      <c r="F7" s="174"/>
      <c r="AA7" s="193"/>
    </row>
    <row r="8" spans="1:46" x14ac:dyDescent="0.2">
      <c r="F8" s="174"/>
      <c r="AI8" s="174"/>
      <c r="AK8" s="324"/>
      <c r="AL8" s="325"/>
    </row>
    <row r="9" spans="1:46" s="178" customFormat="1" ht="15.75" x14ac:dyDescent="0.25">
      <c r="A9" s="685" t="s">
        <v>5</v>
      </c>
      <c r="B9" s="687" t="s">
        <v>6</v>
      </c>
      <c r="C9" s="688"/>
      <c r="D9" s="688"/>
      <c r="E9" s="688"/>
      <c r="F9" s="689"/>
      <c r="G9" s="693" t="s">
        <v>420</v>
      </c>
      <c r="H9" s="694"/>
      <c r="I9" s="695"/>
      <c r="J9" s="331" t="s">
        <v>421</v>
      </c>
      <c r="K9" s="332" t="s">
        <v>158</v>
      </c>
      <c r="L9" s="696" t="s">
        <v>422</v>
      </c>
      <c r="M9" s="697"/>
      <c r="N9" s="697"/>
      <c r="O9" s="697"/>
      <c r="P9" s="697"/>
      <c r="Q9" s="697"/>
      <c r="R9" s="697"/>
      <c r="S9" s="697"/>
      <c r="T9" s="697"/>
      <c r="U9" s="697"/>
      <c r="V9" s="697"/>
      <c r="W9" s="698"/>
      <c r="AA9" s="179"/>
      <c r="AD9" s="685" t="s">
        <v>257</v>
      </c>
      <c r="AE9" s="687" t="s">
        <v>258</v>
      </c>
      <c r="AF9" s="688"/>
      <c r="AG9" s="688"/>
      <c r="AH9" s="688"/>
      <c r="AI9" s="689"/>
      <c r="AJ9" s="693" t="s">
        <v>156</v>
      </c>
      <c r="AK9" s="694"/>
      <c r="AL9" s="695"/>
      <c r="AM9" s="693" t="s">
        <v>259</v>
      </c>
      <c r="AN9" s="694"/>
      <c r="AO9" s="693" t="s">
        <v>260</v>
      </c>
      <c r="AP9" s="694"/>
      <c r="AQ9" s="694"/>
      <c r="AR9" s="695"/>
    </row>
    <row r="10" spans="1:46" s="178" customFormat="1" ht="15.75" x14ac:dyDescent="0.25">
      <c r="A10" s="686"/>
      <c r="B10" s="690"/>
      <c r="C10" s="691"/>
      <c r="D10" s="691"/>
      <c r="E10" s="691"/>
      <c r="F10" s="692"/>
      <c r="G10" s="681" t="s">
        <v>13</v>
      </c>
      <c r="H10" s="682"/>
      <c r="I10" s="683"/>
      <c r="J10" s="333" t="s">
        <v>159</v>
      </c>
      <c r="K10" s="334" t="s">
        <v>160</v>
      </c>
      <c r="L10" s="335" t="s">
        <v>14</v>
      </c>
      <c r="M10" s="336" t="s">
        <v>15</v>
      </c>
      <c r="N10" s="336" t="s">
        <v>16</v>
      </c>
      <c r="O10" s="336" t="s">
        <v>17</v>
      </c>
      <c r="P10" s="336" t="s">
        <v>18</v>
      </c>
      <c r="Q10" s="336" t="s">
        <v>423</v>
      </c>
      <c r="R10" s="336" t="s">
        <v>20</v>
      </c>
      <c r="S10" s="336" t="s">
        <v>21</v>
      </c>
      <c r="T10" s="336" t="s">
        <v>22</v>
      </c>
      <c r="U10" s="336" t="s">
        <v>23</v>
      </c>
      <c r="V10" s="336" t="s">
        <v>161</v>
      </c>
      <c r="W10" s="337" t="s">
        <v>25</v>
      </c>
      <c r="AA10" s="179"/>
      <c r="AD10" s="686"/>
      <c r="AE10" s="690"/>
      <c r="AF10" s="691"/>
      <c r="AG10" s="691"/>
      <c r="AH10" s="691"/>
      <c r="AI10" s="692"/>
      <c r="AJ10" s="338" t="s">
        <v>261</v>
      </c>
      <c r="AK10" s="684" t="s">
        <v>262</v>
      </c>
      <c r="AL10" s="683"/>
      <c r="AM10" s="338" t="s">
        <v>424</v>
      </c>
      <c r="AN10" s="339" t="s">
        <v>264</v>
      </c>
      <c r="AO10" s="338" t="s">
        <v>265</v>
      </c>
      <c r="AP10" s="340" t="s">
        <v>266</v>
      </c>
      <c r="AQ10" s="341" t="s">
        <v>267</v>
      </c>
      <c r="AR10" s="342" t="s">
        <v>268</v>
      </c>
    </row>
    <row r="11" spans="1:46" ht="16.5" x14ac:dyDescent="0.25">
      <c r="A11" s="343">
        <v>1</v>
      </c>
      <c r="B11" s="344" t="s">
        <v>425</v>
      </c>
      <c r="C11" s="345"/>
      <c r="D11" s="345"/>
      <c r="E11" s="345"/>
      <c r="F11" s="346"/>
      <c r="G11" s="347"/>
      <c r="H11" s="348">
        <v>40</v>
      </c>
      <c r="I11" s="349" t="s">
        <v>426</v>
      </c>
      <c r="J11" s="350">
        <f>250*H11</f>
        <v>10000</v>
      </c>
      <c r="K11" s="351" t="s">
        <v>358</v>
      </c>
      <c r="L11" s="352"/>
      <c r="M11" s="353"/>
      <c r="N11" s="353"/>
      <c r="O11" s="353"/>
      <c r="P11" s="353"/>
      <c r="Q11" s="353"/>
      <c r="R11" s="353"/>
      <c r="S11" s="353"/>
      <c r="T11" s="353"/>
      <c r="U11" s="353"/>
      <c r="V11" s="353"/>
      <c r="W11" s="354"/>
      <c r="Y11" s="355">
        <f t="shared" ref="Y11:Y18" si="0">SUM(L11:W11)</f>
        <v>0</v>
      </c>
      <c r="AA11" s="356"/>
      <c r="AD11" s="343">
        <v>2</v>
      </c>
      <c r="AE11" s="344" t="s">
        <v>425</v>
      </c>
      <c r="AF11" s="345"/>
      <c r="AG11" s="345"/>
      <c r="AH11" s="345"/>
      <c r="AI11" s="346"/>
      <c r="AJ11" s="347"/>
      <c r="AK11" s="357">
        <v>40</v>
      </c>
      <c r="AL11" s="349" t="s">
        <v>426</v>
      </c>
      <c r="AM11" s="350">
        <v>250</v>
      </c>
      <c r="AN11" s="358">
        <f t="shared" ref="AN11:AN18" si="1">+AK11*AM11</f>
        <v>10000</v>
      </c>
      <c r="AO11" s="343">
        <v>10</v>
      </c>
      <c r="AP11" s="357">
        <v>10</v>
      </c>
      <c r="AQ11" s="353">
        <v>10</v>
      </c>
      <c r="AR11" s="354">
        <v>10</v>
      </c>
      <c r="AT11" s="355">
        <f t="shared" ref="AT11:AT18" si="2">SUM(AO11:AR11)</f>
        <v>40</v>
      </c>
    </row>
    <row r="12" spans="1:46" ht="16.5" x14ac:dyDescent="0.25">
      <c r="A12" s="343">
        <v>2</v>
      </c>
      <c r="B12" s="359" t="s">
        <v>427</v>
      </c>
      <c r="C12" s="345"/>
      <c r="D12" s="345"/>
      <c r="E12" s="345"/>
      <c r="F12" s="346"/>
      <c r="G12" s="347"/>
      <c r="H12" s="348">
        <v>10</v>
      </c>
      <c r="I12" s="349" t="s">
        <v>197</v>
      </c>
      <c r="J12" s="350">
        <f>250*H12</f>
        <v>2500</v>
      </c>
      <c r="K12" s="351" t="s">
        <v>358</v>
      </c>
      <c r="L12" s="352"/>
      <c r="M12" s="353"/>
      <c r="N12" s="353"/>
      <c r="O12" s="353"/>
      <c r="P12" s="353"/>
      <c r="Q12" s="353"/>
      <c r="R12" s="353"/>
      <c r="S12" s="353"/>
      <c r="T12" s="353"/>
      <c r="U12" s="353"/>
      <c r="V12" s="353"/>
      <c r="W12" s="354"/>
      <c r="Y12" s="355">
        <f t="shared" si="0"/>
        <v>0</v>
      </c>
      <c r="AA12" s="356"/>
      <c r="AD12" s="343">
        <v>4</v>
      </c>
      <c r="AE12" s="359" t="s">
        <v>427</v>
      </c>
      <c r="AF12" s="345"/>
      <c r="AG12" s="345"/>
      <c r="AH12" s="345"/>
      <c r="AI12" s="346"/>
      <c r="AJ12" s="347"/>
      <c r="AK12" s="357">
        <v>6</v>
      </c>
      <c r="AL12" s="349" t="s">
        <v>197</v>
      </c>
      <c r="AM12" s="350">
        <v>250</v>
      </c>
      <c r="AN12" s="358">
        <f t="shared" si="1"/>
        <v>1500</v>
      </c>
      <c r="AO12" s="343">
        <v>2</v>
      </c>
      <c r="AP12" s="353">
        <v>1</v>
      </c>
      <c r="AQ12" s="353">
        <v>2</v>
      </c>
      <c r="AR12" s="354">
        <v>1</v>
      </c>
      <c r="AT12" s="355">
        <f t="shared" si="2"/>
        <v>6</v>
      </c>
    </row>
    <row r="13" spans="1:46" ht="16.5" x14ac:dyDescent="0.25">
      <c r="A13" s="343">
        <v>3</v>
      </c>
      <c r="B13" s="359" t="s">
        <v>428</v>
      </c>
      <c r="C13" s="345"/>
      <c r="D13" s="345"/>
      <c r="E13" s="345"/>
      <c r="F13" s="346"/>
      <c r="G13" s="347"/>
      <c r="H13" s="348">
        <v>12</v>
      </c>
      <c r="I13" s="349" t="s">
        <v>197</v>
      </c>
      <c r="J13" s="350">
        <f>45*H13</f>
        <v>540</v>
      </c>
      <c r="K13" s="351" t="s">
        <v>358</v>
      </c>
      <c r="L13" s="352"/>
      <c r="M13" s="353"/>
      <c r="N13" s="353"/>
      <c r="O13" s="353"/>
      <c r="P13" s="353"/>
      <c r="Q13" s="353"/>
      <c r="R13" s="353"/>
      <c r="S13" s="353"/>
      <c r="T13" s="353"/>
      <c r="U13" s="353"/>
      <c r="V13" s="360"/>
      <c r="W13" s="354"/>
      <c r="Y13" s="355">
        <f t="shared" si="0"/>
        <v>0</v>
      </c>
      <c r="AA13" s="356"/>
      <c r="AD13" s="343">
        <v>5</v>
      </c>
      <c r="AE13" s="359" t="s">
        <v>428</v>
      </c>
      <c r="AF13" s="345"/>
      <c r="AG13" s="345"/>
      <c r="AH13" s="345"/>
      <c r="AI13" s="346"/>
      <c r="AJ13" s="347"/>
      <c r="AK13" s="357">
        <v>12</v>
      </c>
      <c r="AL13" s="349" t="s">
        <v>197</v>
      </c>
      <c r="AM13" s="350">
        <v>45</v>
      </c>
      <c r="AN13" s="358">
        <f t="shared" si="1"/>
        <v>540</v>
      </c>
      <c r="AO13" s="343">
        <v>6</v>
      </c>
      <c r="AP13" s="361"/>
      <c r="AQ13" s="353">
        <v>6</v>
      </c>
      <c r="AR13" s="354"/>
      <c r="AT13" s="355">
        <f t="shared" si="2"/>
        <v>12</v>
      </c>
    </row>
    <row r="14" spans="1:46" ht="16.5" x14ac:dyDescent="0.25">
      <c r="A14" s="343">
        <v>4</v>
      </c>
      <c r="B14" s="359" t="s">
        <v>429</v>
      </c>
      <c r="C14" s="345"/>
      <c r="D14" s="345"/>
      <c r="E14" s="345"/>
      <c r="F14" s="346"/>
      <c r="G14" s="347"/>
      <c r="H14" s="348">
        <v>4</v>
      </c>
      <c r="I14" s="349" t="s">
        <v>197</v>
      </c>
      <c r="J14" s="350">
        <f>100*H14</f>
        <v>400</v>
      </c>
      <c r="K14" s="351" t="s">
        <v>358</v>
      </c>
      <c r="L14" s="352"/>
      <c r="M14" s="353"/>
      <c r="N14" s="353"/>
      <c r="O14" s="353"/>
      <c r="P14" s="353"/>
      <c r="Q14" s="353"/>
      <c r="R14" s="353"/>
      <c r="S14" s="353"/>
      <c r="T14" s="353"/>
      <c r="U14" s="353"/>
      <c r="V14" s="353"/>
      <c r="W14" s="354"/>
      <c r="Y14" s="355">
        <f t="shared" si="0"/>
        <v>0</v>
      </c>
      <c r="AA14" s="356"/>
      <c r="AD14" s="343">
        <v>6</v>
      </c>
      <c r="AE14" s="359" t="s">
        <v>430</v>
      </c>
      <c r="AF14" s="345"/>
      <c r="AG14" s="345"/>
      <c r="AH14" s="345"/>
      <c r="AI14" s="346"/>
      <c r="AJ14" s="347"/>
      <c r="AK14" s="357">
        <v>12</v>
      </c>
      <c r="AL14" s="349" t="s">
        <v>197</v>
      </c>
      <c r="AM14" s="350">
        <v>30</v>
      </c>
      <c r="AN14" s="358">
        <f t="shared" si="1"/>
        <v>360</v>
      </c>
      <c r="AO14" s="343">
        <v>4</v>
      </c>
      <c r="AP14" s="353">
        <v>4</v>
      </c>
      <c r="AQ14" s="353">
        <v>4</v>
      </c>
      <c r="AR14" s="354"/>
      <c r="AT14" s="355">
        <f t="shared" si="2"/>
        <v>12</v>
      </c>
    </row>
    <row r="15" spans="1:46" ht="16.5" x14ac:dyDescent="0.25">
      <c r="A15" s="343">
        <v>5</v>
      </c>
      <c r="B15" s="359" t="s">
        <v>431</v>
      </c>
      <c r="C15" s="345"/>
      <c r="D15" s="345"/>
      <c r="E15" s="345"/>
      <c r="F15" s="346"/>
      <c r="G15" s="347"/>
      <c r="H15" s="348">
        <v>60</v>
      </c>
      <c r="I15" s="349" t="s">
        <v>432</v>
      </c>
      <c r="J15" s="350">
        <f>20*H15</f>
        <v>1200</v>
      </c>
      <c r="K15" s="351" t="s">
        <v>358</v>
      </c>
      <c r="L15" s="352"/>
      <c r="M15" s="353"/>
      <c r="N15" s="353"/>
      <c r="O15" s="353"/>
      <c r="P15" s="353"/>
      <c r="Q15" s="353"/>
      <c r="R15" s="353"/>
      <c r="S15" s="353"/>
      <c r="T15" s="353"/>
      <c r="U15" s="353"/>
      <c r="V15" s="360"/>
      <c r="W15" s="354"/>
      <c r="Y15" s="355">
        <f t="shared" si="0"/>
        <v>0</v>
      </c>
      <c r="AA15" s="356"/>
      <c r="AD15" s="343">
        <v>7</v>
      </c>
      <c r="AE15" s="359" t="s">
        <v>431</v>
      </c>
      <c r="AF15" s="345"/>
      <c r="AG15" s="345"/>
      <c r="AH15" s="345"/>
      <c r="AI15" s="346"/>
      <c r="AJ15" s="347"/>
      <c r="AK15" s="357">
        <v>20</v>
      </c>
      <c r="AL15" s="349" t="s">
        <v>432</v>
      </c>
      <c r="AM15" s="350">
        <v>20</v>
      </c>
      <c r="AN15" s="358">
        <f t="shared" si="1"/>
        <v>400</v>
      </c>
      <c r="AO15" s="343">
        <v>10</v>
      </c>
      <c r="AP15" s="361"/>
      <c r="AQ15" s="353">
        <v>10</v>
      </c>
      <c r="AR15" s="354"/>
      <c r="AT15" s="355">
        <f t="shared" si="2"/>
        <v>20</v>
      </c>
    </row>
    <row r="16" spans="1:46" ht="16.5" x14ac:dyDescent="0.25">
      <c r="A16" s="343">
        <v>6</v>
      </c>
      <c r="B16" s="359" t="s">
        <v>433</v>
      </c>
      <c r="C16" s="345"/>
      <c r="D16" s="345"/>
      <c r="E16" s="345"/>
      <c r="F16" s="346"/>
      <c r="G16" s="347"/>
      <c r="H16" s="348">
        <v>4</v>
      </c>
      <c r="I16" s="349" t="s">
        <v>197</v>
      </c>
      <c r="J16" s="362">
        <f>55*H16</f>
        <v>220</v>
      </c>
      <c r="K16" s="351" t="s">
        <v>358</v>
      </c>
      <c r="L16" s="363"/>
      <c r="M16" s="364"/>
      <c r="N16" s="364"/>
      <c r="O16" s="364"/>
      <c r="P16" s="364"/>
      <c r="Q16" s="364"/>
      <c r="R16" s="364"/>
      <c r="S16" s="364"/>
      <c r="T16" s="364"/>
      <c r="U16" s="364"/>
      <c r="V16" s="364"/>
      <c r="W16" s="354"/>
      <c r="Y16" s="355">
        <f t="shared" si="0"/>
        <v>0</v>
      </c>
      <c r="AA16" s="356"/>
      <c r="AD16" s="343">
        <v>10</v>
      </c>
      <c r="AE16" s="359" t="s">
        <v>433</v>
      </c>
      <c r="AF16" s="345"/>
      <c r="AG16" s="345"/>
      <c r="AH16" s="345"/>
      <c r="AI16" s="346"/>
      <c r="AJ16" s="347"/>
      <c r="AK16" s="357">
        <v>4</v>
      </c>
      <c r="AL16" s="349" t="s">
        <v>197</v>
      </c>
      <c r="AM16" s="362">
        <v>55</v>
      </c>
      <c r="AN16" s="365">
        <f t="shared" si="1"/>
        <v>220</v>
      </c>
      <c r="AO16" s="366">
        <v>2</v>
      </c>
      <c r="AP16" s="367"/>
      <c r="AQ16" s="353">
        <v>2</v>
      </c>
      <c r="AR16" s="354"/>
      <c r="AT16" s="355">
        <f t="shared" si="2"/>
        <v>4</v>
      </c>
    </row>
    <row r="17" spans="1:46" ht="16.5" x14ac:dyDescent="0.25">
      <c r="A17" s="343">
        <v>7</v>
      </c>
      <c r="B17" s="344" t="s">
        <v>434</v>
      </c>
      <c r="C17" s="368"/>
      <c r="D17" s="368"/>
      <c r="E17" s="368"/>
      <c r="F17" s="369"/>
      <c r="G17" s="370"/>
      <c r="H17" s="371">
        <v>6</v>
      </c>
      <c r="I17" s="372" t="s">
        <v>197</v>
      </c>
      <c r="J17" s="350">
        <f>1800*H17</f>
        <v>10800</v>
      </c>
      <c r="K17" s="351" t="s">
        <v>358</v>
      </c>
      <c r="L17" s="373"/>
      <c r="M17" s="374"/>
      <c r="N17" s="374"/>
      <c r="O17" s="374"/>
      <c r="P17" s="374"/>
      <c r="Q17" s="374"/>
      <c r="R17" s="374"/>
      <c r="S17" s="374"/>
      <c r="T17" s="374"/>
      <c r="U17" s="374"/>
      <c r="V17" s="374"/>
      <c r="W17" s="375"/>
      <c r="Y17" s="355">
        <f t="shared" si="0"/>
        <v>0</v>
      </c>
      <c r="AA17" s="356"/>
      <c r="AD17" s="343">
        <v>13</v>
      </c>
      <c r="AE17" s="344" t="s">
        <v>435</v>
      </c>
      <c r="AF17" s="368"/>
      <c r="AG17" s="368"/>
      <c r="AH17" s="368"/>
      <c r="AI17" s="369"/>
      <c r="AJ17" s="370"/>
      <c r="AK17" s="376">
        <v>10</v>
      </c>
      <c r="AL17" s="372" t="s">
        <v>436</v>
      </c>
      <c r="AM17" s="350">
        <v>1800</v>
      </c>
      <c r="AN17" s="358">
        <f t="shared" si="1"/>
        <v>18000</v>
      </c>
      <c r="AO17" s="377">
        <v>3</v>
      </c>
      <c r="AP17" s="374">
        <v>2</v>
      </c>
      <c r="AQ17" s="378">
        <v>3</v>
      </c>
      <c r="AR17" s="375">
        <v>2</v>
      </c>
      <c r="AT17" s="355">
        <f t="shared" si="2"/>
        <v>10</v>
      </c>
    </row>
    <row r="18" spans="1:46" ht="16.5" x14ac:dyDescent="0.25">
      <c r="A18" s="343">
        <v>8</v>
      </c>
      <c r="B18" s="344" t="s">
        <v>437</v>
      </c>
      <c r="C18" s="368"/>
      <c r="D18" s="368"/>
      <c r="E18" s="368"/>
      <c r="F18" s="369"/>
      <c r="G18" s="370"/>
      <c r="H18" s="371">
        <v>4</v>
      </c>
      <c r="I18" s="372" t="s">
        <v>197</v>
      </c>
      <c r="J18" s="350">
        <f>1850*H18</f>
        <v>7400</v>
      </c>
      <c r="K18" s="351" t="s">
        <v>358</v>
      </c>
      <c r="L18" s="373"/>
      <c r="M18" s="374"/>
      <c r="N18" s="374"/>
      <c r="O18" s="374"/>
      <c r="P18" s="374"/>
      <c r="Q18" s="374"/>
      <c r="R18" s="374"/>
      <c r="S18" s="374"/>
      <c r="T18" s="374"/>
      <c r="U18" s="374"/>
      <c r="V18" s="374"/>
      <c r="W18" s="375"/>
      <c r="Y18" s="355">
        <f t="shared" si="0"/>
        <v>0</v>
      </c>
      <c r="AA18" s="356"/>
      <c r="AD18" s="343">
        <v>14</v>
      </c>
      <c r="AE18" s="344" t="s">
        <v>438</v>
      </c>
      <c r="AF18" s="368"/>
      <c r="AG18" s="368"/>
      <c r="AH18" s="368"/>
      <c r="AI18" s="369"/>
      <c r="AJ18" s="370"/>
      <c r="AK18" s="376">
        <v>10</v>
      </c>
      <c r="AL18" s="372" t="s">
        <v>197</v>
      </c>
      <c r="AM18" s="350">
        <v>1850</v>
      </c>
      <c r="AN18" s="358">
        <f t="shared" si="1"/>
        <v>18500</v>
      </c>
      <c r="AO18" s="377">
        <v>3</v>
      </c>
      <c r="AP18" s="374">
        <v>2</v>
      </c>
      <c r="AQ18" s="378">
        <v>3</v>
      </c>
      <c r="AR18" s="375">
        <v>2</v>
      </c>
      <c r="AT18" s="355">
        <f t="shared" si="2"/>
        <v>10</v>
      </c>
    </row>
    <row r="19" spans="1:46" ht="16.5" x14ac:dyDescent="0.25">
      <c r="A19" s="343">
        <v>9</v>
      </c>
      <c r="B19" s="344" t="s">
        <v>439</v>
      </c>
      <c r="C19" s="368"/>
      <c r="D19" s="368"/>
      <c r="E19" s="368"/>
      <c r="F19" s="369"/>
      <c r="G19" s="370"/>
      <c r="H19" s="371">
        <v>4</v>
      </c>
      <c r="I19" s="372" t="s">
        <v>197</v>
      </c>
      <c r="J19" s="350">
        <f>1850*H19</f>
        <v>7400</v>
      </c>
      <c r="K19" s="351" t="s">
        <v>358</v>
      </c>
      <c r="L19" s="373"/>
      <c r="M19" s="374"/>
      <c r="N19" s="374"/>
      <c r="O19" s="374"/>
      <c r="P19" s="374"/>
      <c r="Q19" s="374"/>
      <c r="R19" s="374"/>
      <c r="S19" s="374"/>
      <c r="T19" s="374"/>
      <c r="U19" s="374"/>
      <c r="V19" s="374"/>
      <c r="W19" s="375"/>
      <c r="Y19" s="355"/>
      <c r="AA19" s="356"/>
      <c r="AD19" s="343"/>
      <c r="AE19" s="344"/>
      <c r="AF19" s="368"/>
      <c r="AG19" s="368"/>
      <c r="AH19" s="368"/>
      <c r="AI19" s="369"/>
      <c r="AJ19" s="370"/>
      <c r="AK19" s="376"/>
      <c r="AL19" s="372"/>
      <c r="AM19" s="350"/>
      <c r="AN19" s="358"/>
      <c r="AO19" s="377"/>
      <c r="AP19" s="374"/>
      <c r="AQ19" s="378"/>
      <c r="AR19" s="375"/>
      <c r="AT19" s="355"/>
    </row>
    <row r="20" spans="1:46" ht="16.5" x14ac:dyDescent="0.25">
      <c r="A20" s="343">
        <v>10</v>
      </c>
      <c r="B20" s="344" t="s">
        <v>440</v>
      </c>
      <c r="C20" s="368"/>
      <c r="D20" s="368"/>
      <c r="E20" s="368"/>
      <c r="F20" s="369"/>
      <c r="G20" s="370"/>
      <c r="H20" s="371">
        <v>4</v>
      </c>
      <c r="I20" s="372" t="s">
        <v>197</v>
      </c>
      <c r="J20" s="350">
        <f>1850*H20</f>
        <v>7400</v>
      </c>
      <c r="K20" s="351" t="s">
        <v>358</v>
      </c>
      <c r="L20" s="373"/>
      <c r="M20" s="374"/>
      <c r="N20" s="374"/>
      <c r="O20" s="374"/>
      <c r="P20" s="374"/>
      <c r="Q20" s="374"/>
      <c r="R20" s="374"/>
      <c r="S20" s="374"/>
      <c r="T20" s="374"/>
      <c r="U20" s="374"/>
      <c r="V20" s="374"/>
      <c r="W20" s="375"/>
      <c r="Y20" s="355">
        <f t="shared" ref="Y20:Y48" si="3">SUM(L20:W20)</f>
        <v>0</v>
      </c>
      <c r="AA20" s="356"/>
      <c r="AD20" s="343">
        <v>14</v>
      </c>
      <c r="AE20" s="344" t="s">
        <v>438</v>
      </c>
      <c r="AF20" s="368"/>
      <c r="AG20" s="368"/>
      <c r="AH20" s="368"/>
      <c r="AI20" s="369"/>
      <c r="AJ20" s="370"/>
      <c r="AK20" s="376">
        <v>10</v>
      </c>
      <c r="AL20" s="372" t="s">
        <v>197</v>
      </c>
      <c r="AM20" s="350">
        <v>1850</v>
      </c>
      <c r="AN20" s="358">
        <f>+AK20*AM20</f>
        <v>18500</v>
      </c>
      <c r="AO20" s="377">
        <v>3</v>
      </c>
      <c r="AP20" s="374">
        <v>2</v>
      </c>
      <c r="AQ20" s="378">
        <v>3</v>
      </c>
      <c r="AR20" s="375">
        <v>2</v>
      </c>
      <c r="AT20" s="355">
        <f t="shared" ref="AT20:AT48" si="4">SUM(AO20:AR20)</f>
        <v>10</v>
      </c>
    </row>
    <row r="21" spans="1:46" ht="16.5" x14ac:dyDescent="0.25">
      <c r="A21" s="343">
        <v>11</v>
      </c>
      <c r="B21" s="344" t="s">
        <v>441</v>
      </c>
      <c r="C21" s="368"/>
      <c r="D21" s="368"/>
      <c r="E21" s="368"/>
      <c r="F21" s="369"/>
      <c r="G21" s="370"/>
      <c r="H21" s="371">
        <v>4</v>
      </c>
      <c r="I21" s="372" t="s">
        <v>197</v>
      </c>
      <c r="J21" s="350">
        <f>700*H21</f>
        <v>2800</v>
      </c>
      <c r="K21" s="351" t="s">
        <v>358</v>
      </c>
      <c r="L21" s="373"/>
      <c r="M21" s="374"/>
      <c r="N21" s="374"/>
      <c r="O21" s="374"/>
      <c r="P21" s="374"/>
      <c r="Q21" s="374"/>
      <c r="R21" s="374"/>
      <c r="S21" s="374"/>
      <c r="T21" s="374"/>
      <c r="U21" s="374"/>
      <c r="V21" s="374"/>
      <c r="W21" s="375"/>
      <c r="Y21" s="355">
        <f t="shared" si="3"/>
        <v>0</v>
      </c>
      <c r="AA21" s="356"/>
      <c r="AD21" s="343">
        <v>14</v>
      </c>
      <c r="AE21" s="344" t="s">
        <v>438</v>
      </c>
      <c r="AF21" s="368"/>
      <c r="AG21" s="368"/>
      <c r="AH21" s="368"/>
      <c r="AI21" s="369"/>
      <c r="AJ21" s="370"/>
      <c r="AK21" s="376">
        <v>10</v>
      </c>
      <c r="AL21" s="372" t="s">
        <v>197</v>
      </c>
      <c r="AM21" s="350">
        <v>1850</v>
      </c>
      <c r="AN21" s="358">
        <f>+AK21*AM21</f>
        <v>18500</v>
      </c>
      <c r="AO21" s="377">
        <v>3</v>
      </c>
      <c r="AP21" s="374">
        <v>2</v>
      </c>
      <c r="AQ21" s="378">
        <v>3</v>
      </c>
      <c r="AR21" s="375">
        <v>2</v>
      </c>
      <c r="AT21" s="355">
        <f>SUM(AO21:AR21)</f>
        <v>10</v>
      </c>
    </row>
    <row r="22" spans="1:46" ht="16.5" x14ac:dyDescent="0.25">
      <c r="A22" s="343">
        <v>12</v>
      </c>
      <c r="B22" s="359" t="s">
        <v>442</v>
      </c>
      <c r="C22" s="345"/>
      <c r="D22" s="345"/>
      <c r="E22" s="345"/>
      <c r="F22" s="346"/>
      <c r="G22" s="347"/>
      <c r="H22" s="348">
        <v>10</v>
      </c>
      <c r="I22" s="349" t="s">
        <v>443</v>
      </c>
      <c r="J22" s="350">
        <f>250*H22</f>
        <v>2500</v>
      </c>
      <c r="K22" s="351" t="s">
        <v>358</v>
      </c>
      <c r="L22" s="363"/>
      <c r="M22" s="364"/>
      <c r="N22" s="364"/>
      <c r="O22" s="364"/>
      <c r="P22" s="364"/>
      <c r="Q22" s="364"/>
      <c r="R22" s="364"/>
      <c r="S22" s="364"/>
      <c r="T22" s="364"/>
      <c r="U22" s="364"/>
      <c r="V22" s="364"/>
      <c r="W22" s="354"/>
      <c r="Y22" s="355">
        <f t="shared" si="3"/>
        <v>0</v>
      </c>
      <c r="AA22" s="356"/>
      <c r="AD22" s="343">
        <v>17</v>
      </c>
      <c r="AE22" s="359" t="s">
        <v>442</v>
      </c>
      <c r="AF22" s="345"/>
      <c r="AG22" s="345"/>
      <c r="AH22" s="345"/>
      <c r="AI22" s="346"/>
      <c r="AJ22" s="347"/>
      <c r="AK22" s="357">
        <v>10</v>
      </c>
      <c r="AL22" s="349" t="s">
        <v>443</v>
      </c>
      <c r="AM22" s="362">
        <v>235</v>
      </c>
      <c r="AN22" s="365">
        <f t="shared" ref="AN22:AN48" si="5">+AK22*AM22</f>
        <v>2350</v>
      </c>
      <c r="AO22" s="366">
        <v>4</v>
      </c>
      <c r="AP22" s="364">
        <v>2</v>
      </c>
      <c r="AQ22" s="353">
        <v>2</v>
      </c>
      <c r="AR22" s="354">
        <v>2</v>
      </c>
      <c r="AT22" s="355">
        <f t="shared" si="4"/>
        <v>10</v>
      </c>
    </row>
    <row r="23" spans="1:46" ht="16.5" x14ac:dyDescent="0.25">
      <c r="A23" s="343">
        <v>13</v>
      </c>
      <c r="B23" s="344" t="s">
        <v>444</v>
      </c>
      <c r="C23" s="368"/>
      <c r="D23" s="368"/>
      <c r="E23" s="368"/>
      <c r="F23" s="369"/>
      <c r="G23" s="370"/>
      <c r="H23" s="371">
        <v>10</v>
      </c>
      <c r="I23" s="372" t="s">
        <v>445</v>
      </c>
      <c r="J23" s="350">
        <f>95*H23</f>
        <v>950</v>
      </c>
      <c r="K23" s="351" t="s">
        <v>358</v>
      </c>
      <c r="L23" s="373"/>
      <c r="M23" s="374"/>
      <c r="N23" s="374"/>
      <c r="O23" s="374"/>
      <c r="P23" s="374"/>
      <c r="Q23" s="374"/>
      <c r="R23" s="374"/>
      <c r="S23" s="374"/>
      <c r="T23" s="374"/>
      <c r="U23" s="374"/>
      <c r="V23" s="374"/>
      <c r="W23" s="375"/>
      <c r="Y23" s="355">
        <f t="shared" si="3"/>
        <v>0</v>
      </c>
      <c r="AA23" s="356"/>
      <c r="AD23" s="343">
        <v>18</v>
      </c>
      <c r="AE23" s="344" t="s">
        <v>444</v>
      </c>
      <c r="AF23" s="368"/>
      <c r="AG23" s="368"/>
      <c r="AH23" s="368"/>
      <c r="AI23" s="369"/>
      <c r="AJ23" s="370"/>
      <c r="AK23" s="376">
        <v>20</v>
      </c>
      <c r="AL23" s="372" t="s">
        <v>445</v>
      </c>
      <c r="AM23" s="350">
        <v>95</v>
      </c>
      <c r="AN23" s="358">
        <f t="shared" si="5"/>
        <v>1900</v>
      </c>
      <c r="AO23" s="377">
        <v>5</v>
      </c>
      <c r="AP23" s="379">
        <v>5</v>
      </c>
      <c r="AQ23" s="378">
        <v>5</v>
      </c>
      <c r="AR23" s="375">
        <v>5</v>
      </c>
      <c r="AT23" s="355">
        <f t="shared" si="4"/>
        <v>20</v>
      </c>
    </row>
    <row r="24" spans="1:46" ht="16.5" x14ac:dyDescent="0.25">
      <c r="A24" s="343">
        <v>14</v>
      </c>
      <c r="B24" s="359" t="s">
        <v>446</v>
      </c>
      <c r="C24" s="345"/>
      <c r="D24" s="345"/>
      <c r="E24" s="345"/>
      <c r="F24" s="346"/>
      <c r="G24" s="347"/>
      <c r="H24" s="348">
        <v>10</v>
      </c>
      <c r="I24" s="349" t="s">
        <v>445</v>
      </c>
      <c r="J24" s="350">
        <f>95*H24</f>
        <v>950</v>
      </c>
      <c r="K24" s="351" t="s">
        <v>358</v>
      </c>
      <c r="L24" s="363"/>
      <c r="M24" s="364"/>
      <c r="N24" s="364"/>
      <c r="O24" s="364"/>
      <c r="P24" s="364"/>
      <c r="Q24" s="364"/>
      <c r="R24" s="364"/>
      <c r="S24" s="364"/>
      <c r="T24" s="364"/>
      <c r="U24" s="364"/>
      <c r="V24" s="364"/>
      <c r="W24" s="354"/>
      <c r="Y24" s="355">
        <f t="shared" si="3"/>
        <v>0</v>
      </c>
      <c r="AA24" s="356"/>
      <c r="AD24" s="343">
        <v>19</v>
      </c>
      <c r="AE24" s="359" t="s">
        <v>446</v>
      </c>
      <c r="AF24" s="345"/>
      <c r="AG24" s="345"/>
      <c r="AH24" s="345"/>
      <c r="AI24" s="346"/>
      <c r="AJ24" s="347"/>
      <c r="AK24" s="357">
        <v>15</v>
      </c>
      <c r="AL24" s="349" t="s">
        <v>445</v>
      </c>
      <c r="AM24" s="362">
        <v>95</v>
      </c>
      <c r="AN24" s="358">
        <f t="shared" si="5"/>
        <v>1425</v>
      </c>
      <c r="AO24" s="366">
        <v>4</v>
      </c>
      <c r="AP24" s="367">
        <v>4</v>
      </c>
      <c r="AQ24" s="353">
        <v>4</v>
      </c>
      <c r="AR24" s="354">
        <v>3</v>
      </c>
      <c r="AT24" s="355">
        <f t="shared" si="4"/>
        <v>15</v>
      </c>
    </row>
    <row r="25" spans="1:46" ht="16.5" x14ac:dyDescent="0.25">
      <c r="A25" s="343">
        <v>15</v>
      </c>
      <c r="B25" s="344" t="s">
        <v>447</v>
      </c>
      <c r="C25" s="345"/>
      <c r="D25" s="345"/>
      <c r="E25" s="345"/>
      <c r="F25" s="346"/>
      <c r="G25" s="347"/>
      <c r="H25" s="348">
        <v>20</v>
      </c>
      <c r="I25" s="349" t="s">
        <v>448</v>
      </c>
      <c r="J25" s="350">
        <f>30*H25</f>
        <v>600</v>
      </c>
      <c r="K25" s="351" t="s">
        <v>358</v>
      </c>
      <c r="L25" s="363"/>
      <c r="M25" s="364"/>
      <c r="N25" s="364"/>
      <c r="O25" s="364"/>
      <c r="P25" s="364"/>
      <c r="Q25" s="364"/>
      <c r="R25" s="364"/>
      <c r="S25" s="364"/>
      <c r="T25" s="364"/>
      <c r="U25" s="364"/>
      <c r="V25" s="364"/>
      <c r="W25" s="354"/>
      <c r="Y25" s="355">
        <f t="shared" si="3"/>
        <v>0</v>
      </c>
      <c r="AA25" s="356"/>
      <c r="AD25" s="343">
        <v>20</v>
      </c>
      <c r="AE25" s="344" t="s">
        <v>447</v>
      </c>
      <c r="AF25" s="345"/>
      <c r="AG25" s="345"/>
      <c r="AH25" s="345"/>
      <c r="AI25" s="346"/>
      <c r="AJ25" s="347"/>
      <c r="AK25" s="357">
        <v>20</v>
      </c>
      <c r="AL25" s="349" t="s">
        <v>448</v>
      </c>
      <c r="AM25" s="362">
        <v>30</v>
      </c>
      <c r="AN25" s="365">
        <f t="shared" si="5"/>
        <v>600</v>
      </c>
      <c r="AO25" s="366">
        <v>5</v>
      </c>
      <c r="AP25" s="367">
        <v>5</v>
      </c>
      <c r="AQ25" s="353">
        <v>5</v>
      </c>
      <c r="AR25" s="354">
        <v>5</v>
      </c>
      <c r="AT25" s="355">
        <f t="shared" si="4"/>
        <v>20</v>
      </c>
    </row>
    <row r="26" spans="1:46" ht="16.5" x14ac:dyDescent="0.25">
      <c r="A26" s="343">
        <v>16</v>
      </c>
      <c r="B26" s="344" t="s">
        <v>449</v>
      </c>
      <c r="C26" s="368"/>
      <c r="D26" s="368"/>
      <c r="E26" s="368"/>
      <c r="F26" s="369"/>
      <c r="G26" s="370"/>
      <c r="H26" s="371">
        <v>6</v>
      </c>
      <c r="I26" s="372" t="s">
        <v>445</v>
      </c>
      <c r="J26" s="350">
        <f>185*H26</f>
        <v>1110</v>
      </c>
      <c r="K26" s="351" t="s">
        <v>358</v>
      </c>
      <c r="L26" s="380"/>
      <c r="M26" s="378"/>
      <c r="N26" s="378"/>
      <c r="O26" s="378"/>
      <c r="P26" s="378"/>
      <c r="Q26" s="378"/>
      <c r="R26" s="378"/>
      <c r="S26" s="378"/>
      <c r="T26" s="378"/>
      <c r="U26" s="378"/>
      <c r="V26" s="374"/>
      <c r="W26" s="375"/>
      <c r="Y26" s="355">
        <f t="shared" si="3"/>
        <v>0</v>
      </c>
      <c r="AA26" s="356"/>
      <c r="AD26" s="343">
        <v>21</v>
      </c>
      <c r="AE26" s="344" t="s">
        <v>449</v>
      </c>
      <c r="AF26" s="368"/>
      <c r="AG26" s="368"/>
      <c r="AH26" s="368"/>
      <c r="AI26" s="369"/>
      <c r="AJ26" s="370"/>
      <c r="AK26" s="376">
        <v>10</v>
      </c>
      <c r="AL26" s="372" t="s">
        <v>445</v>
      </c>
      <c r="AM26" s="350">
        <v>185</v>
      </c>
      <c r="AN26" s="358">
        <f t="shared" si="5"/>
        <v>1850</v>
      </c>
      <c r="AO26" s="381">
        <v>3</v>
      </c>
      <c r="AP26" s="374">
        <v>3</v>
      </c>
      <c r="AQ26" s="378">
        <v>3</v>
      </c>
      <c r="AR26" s="375">
        <v>1</v>
      </c>
      <c r="AT26" s="355">
        <f t="shared" si="4"/>
        <v>10</v>
      </c>
    </row>
    <row r="27" spans="1:46" ht="16.5" x14ac:dyDescent="0.25">
      <c r="A27" s="343">
        <v>17</v>
      </c>
      <c r="B27" s="344" t="s">
        <v>450</v>
      </c>
      <c r="C27" s="368"/>
      <c r="D27" s="368"/>
      <c r="E27" s="368"/>
      <c r="F27" s="369"/>
      <c r="G27" s="370"/>
      <c r="H27" s="371">
        <v>10</v>
      </c>
      <c r="I27" s="372" t="s">
        <v>448</v>
      </c>
      <c r="J27" s="350">
        <f>32*H27</f>
        <v>320</v>
      </c>
      <c r="K27" s="351" t="s">
        <v>358</v>
      </c>
      <c r="L27" s="380"/>
      <c r="M27" s="378"/>
      <c r="N27" s="378"/>
      <c r="O27" s="378"/>
      <c r="P27" s="378"/>
      <c r="Q27" s="378"/>
      <c r="R27" s="378"/>
      <c r="S27" s="378"/>
      <c r="T27" s="378"/>
      <c r="U27" s="378"/>
      <c r="V27" s="378"/>
      <c r="W27" s="375"/>
      <c r="Y27" s="355">
        <f t="shared" si="3"/>
        <v>0</v>
      </c>
      <c r="AA27" s="356"/>
      <c r="AD27" s="343">
        <v>25</v>
      </c>
      <c r="AE27" s="344" t="s">
        <v>450</v>
      </c>
      <c r="AF27" s="368"/>
      <c r="AG27" s="368"/>
      <c r="AH27" s="368"/>
      <c r="AI27" s="369"/>
      <c r="AJ27" s="370"/>
      <c r="AK27" s="376">
        <v>10</v>
      </c>
      <c r="AL27" s="372" t="s">
        <v>448</v>
      </c>
      <c r="AM27" s="350">
        <v>32</v>
      </c>
      <c r="AN27" s="358">
        <f t="shared" si="5"/>
        <v>320</v>
      </c>
      <c r="AO27" s="381">
        <v>5</v>
      </c>
      <c r="AP27" s="378"/>
      <c r="AQ27" s="378">
        <v>5</v>
      </c>
      <c r="AR27" s="375"/>
      <c r="AT27" s="355">
        <f t="shared" si="4"/>
        <v>10</v>
      </c>
    </row>
    <row r="28" spans="1:46" ht="16.5" x14ac:dyDescent="0.25">
      <c r="A28" s="343">
        <v>18</v>
      </c>
      <c r="B28" s="344" t="s">
        <v>451</v>
      </c>
      <c r="C28" s="368"/>
      <c r="D28" s="368"/>
      <c r="E28" s="368"/>
      <c r="F28" s="369"/>
      <c r="G28" s="370"/>
      <c r="H28" s="371">
        <v>10</v>
      </c>
      <c r="I28" s="372" t="s">
        <v>448</v>
      </c>
      <c r="J28" s="350">
        <f>85*H28</f>
        <v>850</v>
      </c>
      <c r="K28" s="351" t="s">
        <v>358</v>
      </c>
      <c r="L28" s="380"/>
      <c r="M28" s="378"/>
      <c r="N28" s="378"/>
      <c r="O28" s="378"/>
      <c r="P28" s="378"/>
      <c r="Q28" s="378"/>
      <c r="R28" s="378"/>
      <c r="S28" s="378"/>
      <c r="T28" s="378"/>
      <c r="U28" s="378"/>
      <c r="V28" s="378"/>
      <c r="W28" s="375"/>
      <c r="Y28" s="355">
        <f t="shared" si="3"/>
        <v>0</v>
      </c>
      <c r="AA28" s="356"/>
      <c r="AD28" s="343">
        <v>26</v>
      </c>
      <c r="AE28" s="344" t="s">
        <v>451</v>
      </c>
      <c r="AF28" s="368"/>
      <c r="AG28" s="368"/>
      <c r="AH28" s="368"/>
      <c r="AI28" s="369"/>
      <c r="AJ28" s="370"/>
      <c r="AK28" s="376">
        <v>4</v>
      </c>
      <c r="AL28" s="372" t="s">
        <v>448</v>
      </c>
      <c r="AM28" s="350">
        <v>85</v>
      </c>
      <c r="AN28" s="358">
        <f t="shared" si="5"/>
        <v>340</v>
      </c>
      <c r="AO28" s="381">
        <v>2</v>
      </c>
      <c r="AP28" s="376">
        <v>1</v>
      </c>
      <c r="AQ28" s="378">
        <v>1</v>
      </c>
      <c r="AR28" s="375"/>
      <c r="AT28" s="355">
        <f t="shared" si="4"/>
        <v>4</v>
      </c>
    </row>
    <row r="29" spans="1:46" ht="14.25" customHeight="1" x14ac:dyDescent="0.25">
      <c r="A29" s="343">
        <v>19</v>
      </c>
      <c r="B29" s="344" t="s">
        <v>452</v>
      </c>
      <c r="C29" s="368"/>
      <c r="D29" s="368"/>
      <c r="E29" s="368"/>
      <c r="F29" s="369"/>
      <c r="G29" s="370"/>
      <c r="H29" s="371">
        <v>20</v>
      </c>
      <c r="I29" s="372" t="s">
        <v>453</v>
      </c>
      <c r="J29" s="350">
        <f>150*H29</f>
        <v>3000</v>
      </c>
      <c r="K29" s="351" t="s">
        <v>358</v>
      </c>
      <c r="L29" s="380"/>
      <c r="M29" s="378"/>
      <c r="N29" s="378"/>
      <c r="O29" s="378"/>
      <c r="P29" s="378"/>
      <c r="Q29" s="378"/>
      <c r="R29" s="378"/>
      <c r="S29" s="378"/>
      <c r="T29" s="378"/>
      <c r="U29" s="378"/>
      <c r="V29" s="378"/>
      <c r="W29" s="375"/>
      <c r="Y29" s="355">
        <f t="shared" si="3"/>
        <v>0</v>
      </c>
      <c r="AA29" s="356"/>
      <c r="AD29" s="343">
        <v>27</v>
      </c>
      <c r="AE29" s="344" t="s">
        <v>452</v>
      </c>
      <c r="AF29" s="368"/>
      <c r="AG29" s="368"/>
      <c r="AH29" s="368"/>
      <c r="AI29" s="369"/>
      <c r="AJ29" s="370"/>
      <c r="AK29" s="376">
        <v>20</v>
      </c>
      <c r="AL29" s="372" t="s">
        <v>453</v>
      </c>
      <c r="AM29" s="350">
        <v>120</v>
      </c>
      <c r="AN29" s="358">
        <f t="shared" si="5"/>
        <v>2400</v>
      </c>
      <c r="AO29" s="381">
        <v>5</v>
      </c>
      <c r="AP29" s="376">
        <v>5</v>
      </c>
      <c r="AQ29" s="378">
        <v>5</v>
      </c>
      <c r="AR29" s="375">
        <v>5</v>
      </c>
      <c r="AT29" s="355">
        <f t="shared" si="4"/>
        <v>20</v>
      </c>
    </row>
    <row r="30" spans="1:46" ht="16.5" x14ac:dyDescent="0.25">
      <c r="A30" s="343">
        <v>20</v>
      </c>
      <c r="B30" s="359" t="s">
        <v>454</v>
      </c>
      <c r="C30" s="345"/>
      <c r="D30" s="345"/>
      <c r="E30" s="345"/>
      <c r="F30" s="346"/>
      <c r="G30" s="347"/>
      <c r="H30" s="348">
        <v>4</v>
      </c>
      <c r="I30" s="349" t="s">
        <v>436</v>
      </c>
      <c r="J30" s="350">
        <f>380*H30</f>
        <v>1520</v>
      </c>
      <c r="K30" s="351" t="s">
        <v>358</v>
      </c>
      <c r="L30" s="352"/>
      <c r="M30" s="353"/>
      <c r="N30" s="353"/>
      <c r="O30" s="353"/>
      <c r="P30" s="353"/>
      <c r="Q30" s="353"/>
      <c r="R30" s="353"/>
      <c r="S30" s="353"/>
      <c r="T30" s="353"/>
      <c r="U30" s="353"/>
      <c r="V30" s="382"/>
      <c r="W30" s="354"/>
      <c r="Y30" s="355">
        <f t="shared" si="3"/>
        <v>0</v>
      </c>
      <c r="AA30" s="356"/>
      <c r="AD30" s="343">
        <v>29</v>
      </c>
      <c r="AE30" s="359" t="s">
        <v>454</v>
      </c>
      <c r="AF30" s="345"/>
      <c r="AG30" s="345"/>
      <c r="AH30" s="345"/>
      <c r="AI30" s="346"/>
      <c r="AJ30" s="347"/>
      <c r="AK30" s="357">
        <v>4</v>
      </c>
      <c r="AL30" s="349" t="s">
        <v>436</v>
      </c>
      <c r="AM30" s="350">
        <v>385</v>
      </c>
      <c r="AN30" s="358">
        <f t="shared" si="5"/>
        <v>1540</v>
      </c>
      <c r="AO30" s="343">
        <v>2</v>
      </c>
      <c r="AP30" s="382"/>
      <c r="AQ30" s="353">
        <v>2</v>
      </c>
      <c r="AR30" s="354"/>
      <c r="AT30" s="355">
        <f t="shared" si="4"/>
        <v>4</v>
      </c>
    </row>
    <row r="31" spans="1:46" ht="16.5" x14ac:dyDescent="0.25">
      <c r="A31" s="343">
        <v>21</v>
      </c>
      <c r="B31" s="344" t="s">
        <v>455</v>
      </c>
      <c r="C31" s="368"/>
      <c r="D31" s="368"/>
      <c r="E31" s="368"/>
      <c r="F31" s="369"/>
      <c r="G31" s="370"/>
      <c r="H31" s="371">
        <v>4</v>
      </c>
      <c r="I31" s="372" t="s">
        <v>448</v>
      </c>
      <c r="J31" s="350">
        <f>480*H31</f>
        <v>1920</v>
      </c>
      <c r="K31" s="351" t="s">
        <v>358</v>
      </c>
      <c r="L31" s="380"/>
      <c r="M31" s="378"/>
      <c r="N31" s="378"/>
      <c r="O31" s="378"/>
      <c r="P31" s="378"/>
      <c r="Q31" s="378"/>
      <c r="R31" s="378"/>
      <c r="S31" s="378"/>
      <c r="T31" s="378"/>
      <c r="U31" s="378"/>
      <c r="V31" s="378"/>
      <c r="W31" s="375"/>
      <c r="Y31" s="355">
        <f t="shared" si="3"/>
        <v>0</v>
      </c>
      <c r="AA31" s="356"/>
      <c r="AD31" s="343">
        <v>30</v>
      </c>
      <c r="AE31" s="344" t="s">
        <v>455</v>
      </c>
      <c r="AF31" s="368"/>
      <c r="AG31" s="368"/>
      <c r="AH31" s="368"/>
      <c r="AI31" s="369"/>
      <c r="AJ31" s="370"/>
      <c r="AK31" s="376">
        <v>4</v>
      </c>
      <c r="AL31" s="372" t="s">
        <v>448</v>
      </c>
      <c r="AM31" s="350">
        <v>480</v>
      </c>
      <c r="AN31" s="358">
        <f t="shared" si="5"/>
        <v>1920</v>
      </c>
      <c r="AO31" s="381">
        <v>1</v>
      </c>
      <c r="AP31" s="378">
        <v>1</v>
      </c>
      <c r="AQ31" s="378">
        <v>1</v>
      </c>
      <c r="AR31" s="375">
        <v>1</v>
      </c>
      <c r="AT31" s="355">
        <f t="shared" si="4"/>
        <v>4</v>
      </c>
    </row>
    <row r="32" spans="1:46" ht="16.5" x14ac:dyDescent="0.25">
      <c r="A32" s="343">
        <v>22</v>
      </c>
      <c r="B32" s="359" t="s">
        <v>456</v>
      </c>
      <c r="C32" s="345"/>
      <c r="D32" s="345"/>
      <c r="E32" s="345"/>
      <c r="F32" s="346"/>
      <c r="G32" s="347"/>
      <c r="H32" s="348">
        <v>4</v>
      </c>
      <c r="I32" s="349" t="s">
        <v>448</v>
      </c>
      <c r="J32" s="350">
        <f>480*H32</f>
        <v>1920</v>
      </c>
      <c r="K32" s="351" t="s">
        <v>358</v>
      </c>
      <c r="L32" s="352"/>
      <c r="M32" s="353"/>
      <c r="N32" s="353"/>
      <c r="O32" s="353"/>
      <c r="P32" s="353"/>
      <c r="Q32" s="353"/>
      <c r="R32" s="353"/>
      <c r="S32" s="353"/>
      <c r="T32" s="353"/>
      <c r="U32" s="353"/>
      <c r="V32" s="353"/>
      <c r="W32" s="354"/>
      <c r="Y32" s="355">
        <f t="shared" si="3"/>
        <v>0</v>
      </c>
      <c r="AA32" s="356"/>
      <c r="AD32" s="343">
        <v>31</v>
      </c>
      <c r="AE32" s="359" t="s">
        <v>456</v>
      </c>
      <c r="AF32" s="345"/>
      <c r="AG32" s="345"/>
      <c r="AH32" s="345"/>
      <c r="AI32" s="346"/>
      <c r="AJ32" s="347"/>
      <c r="AK32" s="357">
        <v>4</v>
      </c>
      <c r="AL32" s="349" t="s">
        <v>448</v>
      </c>
      <c r="AM32" s="350">
        <v>480</v>
      </c>
      <c r="AN32" s="358">
        <f t="shared" si="5"/>
        <v>1920</v>
      </c>
      <c r="AO32" s="343">
        <v>1</v>
      </c>
      <c r="AP32" s="353">
        <v>1</v>
      </c>
      <c r="AQ32" s="353">
        <v>1</v>
      </c>
      <c r="AR32" s="354">
        <v>1</v>
      </c>
      <c r="AT32" s="355">
        <f t="shared" si="4"/>
        <v>4</v>
      </c>
    </row>
    <row r="33" spans="1:46" ht="16.5" x14ac:dyDescent="0.25">
      <c r="A33" s="343">
        <v>23</v>
      </c>
      <c r="B33" s="344" t="s">
        <v>457</v>
      </c>
      <c r="C33" s="368"/>
      <c r="D33" s="368"/>
      <c r="E33" s="368"/>
      <c r="F33" s="369"/>
      <c r="G33" s="370"/>
      <c r="H33" s="371">
        <v>1</v>
      </c>
      <c r="I33" s="372" t="s">
        <v>458</v>
      </c>
      <c r="J33" s="350">
        <f>50*H33</f>
        <v>50</v>
      </c>
      <c r="K33" s="351" t="s">
        <v>358</v>
      </c>
      <c r="L33" s="380"/>
      <c r="M33" s="378"/>
      <c r="N33" s="378"/>
      <c r="O33" s="378"/>
      <c r="P33" s="378"/>
      <c r="Q33" s="378"/>
      <c r="R33" s="378"/>
      <c r="S33" s="378"/>
      <c r="T33" s="378"/>
      <c r="U33" s="378"/>
      <c r="V33" s="383"/>
      <c r="W33" s="375"/>
      <c r="Y33" s="355">
        <f t="shared" si="3"/>
        <v>0</v>
      </c>
      <c r="AA33" s="356"/>
      <c r="AD33" s="343">
        <v>32</v>
      </c>
      <c r="AE33" s="344" t="s">
        <v>457</v>
      </c>
      <c r="AF33" s="368"/>
      <c r="AG33" s="368"/>
      <c r="AH33" s="368"/>
      <c r="AI33" s="369"/>
      <c r="AJ33" s="370"/>
      <c r="AK33" s="376">
        <v>2</v>
      </c>
      <c r="AL33" s="372" t="s">
        <v>197</v>
      </c>
      <c r="AM33" s="350">
        <v>40</v>
      </c>
      <c r="AN33" s="358">
        <f t="shared" si="5"/>
        <v>80</v>
      </c>
      <c r="AO33" s="381">
        <v>1</v>
      </c>
      <c r="AP33" s="383"/>
      <c r="AQ33" s="378">
        <v>1</v>
      </c>
      <c r="AR33" s="375"/>
      <c r="AT33" s="355">
        <f t="shared" si="4"/>
        <v>2</v>
      </c>
    </row>
    <row r="34" spans="1:46" ht="16.5" x14ac:dyDescent="0.25">
      <c r="A34" s="343">
        <v>24</v>
      </c>
      <c r="B34" s="359" t="s">
        <v>459</v>
      </c>
      <c r="C34" s="345"/>
      <c r="D34" s="345"/>
      <c r="E34" s="345"/>
      <c r="F34" s="346"/>
      <c r="G34" s="347"/>
      <c r="H34" s="348">
        <v>16</v>
      </c>
      <c r="I34" s="349" t="s">
        <v>460</v>
      </c>
      <c r="J34" s="350">
        <f>24*H34</f>
        <v>384</v>
      </c>
      <c r="K34" s="351" t="s">
        <v>358</v>
      </c>
      <c r="L34" s="352"/>
      <c r="M34" s="353"/>
      <c r="N34" s="353"/>
      <c r="O34" s="353"/>
      <c r="P34" s="353"/>
      <c r="Q34" s="353"/>
      <c r="R34" s="353"/>
      <c r="S34" s="353"/>
      <c r="T34" s="353"/>
      <c r="U34" s="353"/>
      <c r="V34" s="353"/>
      <c r="W34" s="354"/>
      <c r="Y34" s="355">
        <f t="shared" si="3"/>
        <v>0</v>
      </c>
      <c r="AA34" s="356"/>
      <c r="AD34" s="343">
        <v>33</v>
      </c>
      <c r="AE34" s="359" t="s">
        <v>459</v>
      </c>
      <c r="AF34" s="345"/>
      <c r="AG34" s="345"/>
      <c r="AH34" s="345"/>
      <c r="AI34" s="346"/>
      <c r="AJ34" s="347"/>
      <c r="AK34" s="357">
        <v>16</v>
      </c>
      <c r="AL34" s="349" t="s">
        <v>460</v>
      </c>
      <c r="AM34" s="362">
        <v>20</v>
      </c>
      <c r="AN34" s="365">
        <f t="shared" si="5"/>
        <v>320</v>
      </c>
      <c r="AO34" s="343">
        <v>4</v>
      </c>
      <c r="AP34" s="353">
        <v>4</v>
      </c>
      <c r="AQ34" s="353">
        <v>4</v>
      </c>
      <c r="AR34" s="354">
        <v>4</v>
      </c>
      <c r="AT34" s="355">
        <f t="shared" si="4"/>
        <v>16</v>
      </c>
    </row>
    <row r="35" spans="1:46" ht="16.5" x14ac:dyDescent="0.25">
      <c r="A35" s="343">
        <v>25</v>
      </c>
      <c r="B35" s="359" t="s">
        <v>461</v>
      </c>
      <c r="C35" s="345"/>
      <c r="D35" s="345"/>
      <c r="E35" s="345"/>
      <c r="F35" s="346"/>
      <c r="G35" s="347"/>
      <c r="H35" s="348">
        <v>4</v>
      </c>
      <c r="I35" s="349" t="s">
        <v>448</v>
      </c>
      <c r="J35" s="350">
        <f>780*H35</f>
        <v>3120</v>
      </c>
      <c r="K35" s="351" t="s">
        <v>358</v>
      </c>
      <c r="L35" s="352"/>
      <c r="M35" s="353"/>
      <c r="N35" s="353"/>
      <c r="O35" s="353"/>
      <c r="P35" s="353"/>
      <c r="Q35" s="353"/>
      <c r="R35" s="353"/>
      <c r="S35" s="353"/>
      <c r="T35" s="353"/>
      <c r="U35" s="353"/>
      <c r="V35" s="353"/>
      <c r="W35" s="354"/>
      <c r="Y35" s="355">
        <f t="shared" si="3"/>
        <v>0</v>
      </c>
      <c r="AA35" s="356"/>
      <c r="AD35" s="343">
        <v>34</v>
      </c>
      <c r="AE35" s="359" t="s">
        <v>461</v>
      </c>
      <c r="AF35" s="345"/>
      <c r="AG35" s="345"/>
      <c r="AH35" s="345"/>
      <c r="AI35" s="346"/>
      <c r="AJ35" s="347"/>
      <c r="AK35" s="357">
        <v>4</v>
      </c>
      <c r="AL35" s="349" t="s">
        <v>448</v>
      </c>
      <c r="AM35" s="362">
        <v>780</v>
      </c>
      <c r="AN35" s="365">
        <f t="shared" si="5"/>
        <v>3120</v>
      </c>
      <c r="AO35" s="343">
        <v>1</v>
      </c>
      <c r="AP35" s="357">
        <v>1</v>
      </c>
      <c r="AQ35" s="353">
        <v>1</v>
      </c>
      <c r="AR35" s="354">
        <v>1</v>
      </c>
      <c r="AT35" s="355">
        <f t="shared" si="4"/>
        <v>4</v>
      </c>
    </row>
    <row r="36" spans="1:46" ht="16.5" x14ac:dyDescent="0.25">
      <c r="A36" s="343">
        <v>26</v>
      </c>
      <c r="B36" s="344" t="s">
        <v>462</v>
      </c>
      <c r="C36" s="368"/>
      <c r="D36" s="368"/>
      <c r="E36" s="368"/>
      <c r="F36" s="369"/>
      <c r="G36" s="370"/>
      <c r="H36" s="371">
        <v>12</v>
      </c>
      <c r="I36" s="372" t="s">
        <v>210</v>
      </c>
      <c r="J36" s="350">
        <f>175*H36</f>
        <v>2100</v>
      </c>
      <c r="K36" s="351" t="s">
        <v>358</v>
      </c>
      <c r="L36" s="380"/>
      <c r="M36" s="378"/>
      <c r="N36" s="378"/>
      <c r="O36" s="378"/>
      <c r="P36" s="378"/>
      <c r="Q36" s="378"/>
      <c r="R36" s="378"/>
      <c r="S36" s="378"/>
      <c r="T36" s="378"/>
      <c r="U36" s="378"/>
      <c r="V36" s="378"/>
      <c r="W36" s="375"/>
      <c r="Y36" s="355">
        <f t="shared" si="3"/>
        <v>0</v>
      </c>
      <c r="AA36" s="356"/>
      <c r="AD36" s="343">
        <v>35</v>
      </c>
      <c r="AE36" s="344" t="s">
        <v>462</v>
      </c>
      <c r="AF36" s="368"/>
      <c r="AG36" s="368"/>
      <c r="AH36" s="368"/>
      <c r="AI36" s="369"/>
      <c r="AJ36" s="370"/>
      <c r="AK36" s="376">
        <v>12</v>
      </c>
      <c r="AL36" s="372" t="s">
        <v>210</v>
      </c>
      <c r="AM36" s="350">
        <v>175</v>
      </c>
      <c r="AN36" s="358">
        <f t="shared" si="5"/>
        <v>2100</v>
      </c>
      <c r="AO36" s="381">
        <v>4</v>
      </c>
      <c r="AP36" s="376">
        <v>2</v>
      </c>
      <c r="AQ36" s="378">
        <v>4</v>
      </c>
      <c r="AR36" s="375">
        <v>2</v>
      </c>
      <c r="AT36" s="355">
        <f t="shared" si="4"/>
        <v>12</v>
      </c>
    </row>
    <row r="37" spans="1:46" ht="16.5" x14ac:dyDescent="0.25">
      <c r="A37" s="343">
        <v>27</v>
      </c>
      <c r="B37" s="359" t="s">
        <v>463</v>
      </c>
      <c r="C37" s="345"/>
      <c r="D37" s="345"/>
      <c r="E37" s="345"/>
      <c r="F37" s="346"/>
      <c r="G37" s="347"/>
      <c r="H37" s="348">
        <v>10</v>
      </c>
      <c r="I37" s="349" t="s">
        <v>197</v>
      </c>
      <c r="J37" s="350">
        <f>50*H37</f>
        <v>500</v>
      </c>
      <c r="K37" s="351" t="s">
        <v>358</v>
      </c>
      <c r="L37" s="352"/>
      <c r="M37" s="378"/>
      <c r="N37" s="378"/>
      <c r="O37" s="378"/>
      <c r="P37" s="378"/>
      <c r="Q37" s="378"/>
      <c r="R37" s="378"/>
      <c r="S37" s="378"/>
      <c r="T37" s="378"/>
      <c r="U37" s="378"/>
      <c r="V37" s="378"/>
      <c r="W37" s="354"/>
      <c r="Y37" s="355">
        <f t="shared" si="3"/>
        <v>0</v>
      </c>
      <c r="AA37" s="356"/>
      <c r="AD37" s="343">
        <v>36</v>
      </c>
      <c r="AE37" s="359" t="s">
        <v>464</v>
      </c>
      <c r="AF37" s="345"/>
      <c r="AG37" s="345"/>
      <c r="AH37" s="345"/>
      <c r="AI37" s="346"/>
      <c r="AJ37" s="347"/>
      <c r="AK37" s="357">
        <v>20</v>
      </c>
      <c r="AL37" s="349" t="s">
        <v>448</v>
      </c>
      <c r="AM37" s="362">
        <v>60</v>
      </c>
      <c r="AN37" s="365">
        <f t="shared" si="5"/>
        <v>1200</v>
      </c>
      <c r="AO37" s="343">
        <v>5</v>
      </c>
      <c r="AP37" s="376">
        <v>5</v>
      </c>
      <c r="AQ37" s="353">
        <v>5</v>
      </c>
      <c r="AR37" s="354">
        <v>5</v>
      </c>
      <c r="AT37" s="355">
        <f t="shared" si="4"/>
        <v>20</v>
      </c>
    </row>
    <row r="38" spans="1:46" ht="16.5" x14ac:dyDescent="0.25">
      <c r="A38" s="343">
        <v>28</v>
      </c>
      <c r="B38" s="359" t="s">
        <v>465</v>
      </c>
      <c r="C38" s="345"/>
      <c r="D38" s="345"/>
      <c r="E38" s="345"/>
      <c r="F38" s="346"/>
      <c r="G38" s="347"/>
      <c r="H38" s="348">
        <v>10</v>
      </c>
      <c r="I38" s="349" t="s">
        <v>197</v>
      </c>
      <c r="J38" s="350">
        <f>50*H38</f>
        <v>500</v>
      </c>
      <c r="K38" s="351" t="s">
        <v>358</v>
      </c>
      <c r="L38" s="352"/>
      <c r="M38" s="378"/>
      <c r="N38" s="378"/>
      <c r="O38" s="378"/>
      <c r="P38" s="378"/>
      <c r="Q38" s="378"/>
      <c r="R38" s="378"/>
      <c r="S38" s="378"/>
      <c r="T38" s="378"/>
      <c r="U38" s="378"/>
      <c r="V38" s="378"/>
      <c r="W38" s="354"/>
      <c r="Y38" s="355">
        <f t="shared" si="3"/>
        <v>0</v>
      </c>
      <c r="AA38" s="356"/>
      <c r="AD38" s="343">
        <v>36</v>
      </c>
      <c r="AE38" s="359" t="s">
        <v>464</v>
      </c>
      <c r="AF38" s="345"/>
      <c r="AG38" s="345"/>
      <c r="AH38" s="345"/>
      <c r="AI38" s="346"/>
      <c r="AJ38" s="347"/>
      <c r="AK38" s="357">
        <v>20</v>
      </c>
      <c r="AL38" s="349" t="s">
        <v>448</v>
      </c>
      <c r="AM38" s="362">
        <v>60</v>
      </c>
      <c r="AN38" s="365">
        <f t="shared" si="5"/>
        <v>1200</v>
      </c>
      <c r="AO38" s="343">
        <v>5</v>
      </c>
      <c r="AP38" s="376">
        <v>5</v>
      </c>
      <c r="AQ38" s="353">
        <v>5</v>
      </c>
      <c r="AR38" s="354">
        <v>5</v>
      </c>
      <c r="AT38" s="355">
        <f t="shared" si="4"/>
        <v>20</v>
      </c>
    </row>
    <row r="39" spans="1:46" ht="16.5" x14ac:dyDescent="0.25">
      <c r="A39" s="343">
        <v>29</v>
      </c>
      <c r="B39" s="359" t="s">
        <v>466</v>
      </c>
      <c r="C39" s="345"/>
      <c r="D39" s="345"/>
      <c r="E39" s="345"/>
      <c r="F39" s="346"/>
      <c r="G39" s="347"/>
      <c r="H39" s="348">
        <v>10</v>
      </c>
      <c r="I39" s="349" t="s">
        <v>197</v>
      </c>
      <c r="J39" s="350">
        <f>50*H39</f>
        <v>500</v>
      </c>
      <c r="K39" s="351" t="s">
        <v>358</v>
      </c>
      <c r="L39" s="352"/>
      <c r="M39" s="378"/>
      <c r="N39" s="378"/>
      <c r="O39" s="378"/>
      <c r="P39" s="378"/>
      <c r="Q39" s="378"/>
      <c r="R39" s="378"/>
      <c r="S39" s="378"/>
      <c r="T39" s="378"/>
      <c r="U39" s="378"/>
      <c r="V39" s="378"/>
      <c r="W39" s="354"/>
      <c r="Y39" s="355">
        <f t="shared" si="3"/>
        <v>0</v>
      </c>
      <c r="AA39" s="356"/>
      <c r="AD39" s="343">
        <v>36</v>
      </c>
      <c r="AE39" s="359" t="s">
        <v>464</v>
      </c>
      <c r="AF39" s="345"/>
      <c r="AG39" s="345"/>
      <c r="AH39" s="345"/>
      <c r="AI39" s="346"/>
      <c r="AJ39" s="347"/>
      <c r="AK39" s="357">
        <v>20</v>
      </c>
      <c r="AL39" s="349" t="s">
        <v>448</v>
      </c>
      <c r="AM39" s="362">
        <v>60</v>
      </c>
      <c r="AN39" s="365">
        <f t="shared" si="5"/>
        <v>1200</v>
      </c>
      <c r="AO39" s="343">
        <v>5</v>
      </c>
      <c r="AP39" s="376">
        <v>5</v>
      </c>
      <c r="AQ39" s="353">
        <v>5</v>
      </c>
      <c r="AR39" s="354">
        <v>5</v>
      </c>
      <c r="AT39" s="355">
        <f t="shared" si="4"/>
        <v>20</v>
      </c>
    </row>
    <row r="40" spans="1:46" ht="16.5" x14ac:dyDescent="0.25">
      <c r="A40" s="343">
        <v>30</v>
      </c>
      <c r="B40" s="359" t="s">
        <v>464</v>
      </c>
      <c r="C40" s="345"/>
      <c r="D40" s="345"/>
      <c r="E40" s="345"/>
      <c r="F40" s="346"/>
      <c r="G40" s="347"/>
      <c r="H40" s="348">
        <v>6</v>
      </c>
      <c r="I40" s="349" t="s">
        <v>448</v>
      </c>
      <c r="J40" s="350">
        <f>60*H40</f>
        <v>360</v>
      </c>
      <c r="K40" s="351" t="s">
        <v>358</v>
      </c>
      <c r="L40" s="352"/>
      <c r="M40" s="378"/>
      <c r="N40" s="378"/>
      <c r="O40" s="378"/>
      <c r="P40" s="378"/>
      <c r="Q40" s="378"/>
      <c r="R40" s="378"/>
      <c r="S40" s="378"/>
      <c r="T40" s="378"/>
      <c r="U40" s="378"/>
      <c r="V40" s="378"/>
      <c r="W40" s="354"/>
      <c r="Y40" s="355">
        <f t="shared" si="3"/>
        <v>0</v>
      </c>
      <c r="AA40" s="356"/>
      <c r="AD40" s="343">
        <v>36</v>
      </c>
      <c r="AE40" s="359" t="s">
        <v>464</v>
      </c>
      <c r="AF40" s="345"/>
      <c r="AG40" s="345"/>
      <c r="AH40" s="345"/>
      <c r="AI40" s="346"/>
      <c r="AJ40" s="347"/>
      <c r="AK40" s="357">
        <v>20</v>
      </c>
      <c r="AL40" s="349" t="s">
        <v>448</v>
      </c>
      <c r="AM40" s="362">
        <v>60</v>
      </c>
      <c r="AN40" s="365">
        <f t="shared" si="5"/>
        <v>1200</v>
      </c>
      <c r="AO40" s="343">
        <v>5</v>
      </c>
      <c r="AP40" s="376">
        <v>5</v>
      </c>
      <c r="AQ40" s="353">
        <v>5</v>
      </c>
      <c r="AR40" s="354">
        <v>5</v>
      </c>
      <c r="AT40" s="355">
        <f t="shared" si="4"/>
        <v>20</v>
      </c>
    </row>
    <row r="41" spans="1:46" ht="16.5" x14ac:dyDescent="0.25">
      <c r="A41" s="343">
        <v>31</v>
      </c>
      <c r="B41" s="344" t="s">
        <v>467</v>
      </c>
      <c r="C41" s="368"/>
      <c r="D41" s="368"/>
      <c r="E41" s="368"/>
      <c r="F41" s="369"/>
      <c r="G41" s="370"/>
      <c r="H41" s="371">
        <v>500</v>
      </c>
      <c r="I41" s="372" t="s">
        <v>197</v>
      </c>
      <c r="J41" s="350">
        <f>3*H41</f>
        <v>1500</v>
      </c>
      <c r="K41" s="351" t="s">
        <v>358</v>
      </c>
      <c r="L41" s="380"/>
      <c r="M41" s="378"/>
      <c r="N41" s="378"/>
      <c r="O41" s="378"/>
      <c r="P41" s="378"/>
      <c r="Q41" s="378"/>
      <c r="R41" s="378"/>
      <c r="S41" s="378"/>
      <c r="T41" s="378"/>
      <c r="U41" s="378"/>
      <c r="V41" s="378"/>
      <c r="W41" s="375"/>
      <c r="Y41" s="355">
        <f t="shared" si="3"/>
        <v>0</v>
      </c>
      <c r="AA41" s="356"/>
      <c r="AD41" s="343">
        <v>38</v>
      </c>
      <c r="AE41" s="344" t="s">
        <v>468</v>
      </c>
      <c r="AF41" s="368"/>
      <c r="AG41" s="368"/>
      <c r="AH41" s="368"/>
      <c r="AI41" s="369"/>
      <c r="AJ41" s="370"/>
      <c r="AK41" s="376">
        <v>2</v>
      </c>
      <c r="AL41" s="372" t="s">
        <v>197</v>
      </c>
      <c r="AM41" s="350">
        <v>75</v>
      </c>
      <c r="AN41" s="358">
        <f t="shared" si="5"/>
        <v>150</v>
      </c>
      <c r="AO41" s="381">
        <v>1</v>
      </c>
      <c r="AP41" s="376"/>
      <c r="AQ41" s="378">
        <v>1</v>
      </c>
      <c r="AR41" s="375"/>
      <c r="AT41" s="355">
        <f t="shared" si="4"/>
        <v>2</v>
      </c>
    </row>
    <row r="42" spans="1:46" ht="16.5" x14ac:dyDescent="0.25">
      <c r="A42" s="343">
        <v>32</v>
      </c>
      <c r="B42" s="344" t="s">
        <v>469</v>
      </c>
      <c r="C42" s="368"/>
      <c r="D42" s="368"/>
      <c r="E42" s="368"/>
      <c r="F42" s="369"/>
      <c r="G42" s="370"/>
      <c r="H42" s="371">
        <v>2</v>
      </c>
      <c r="I42" s="372" t="s">
        <v>197</v>
      </c>
      <c r="J42" s="350">
        <f>750*H42</f>
        <v>1500</v>
      </c>
      <c r="K42" s="351" t="s">
        <v>358</v>
      </c>
      <c r="L42" s="380"/>
      <c r="M42" s="378"/>
      <c r="N42" s="378"/>
      <c r="O42" s="378"/>
      <c r="P42" s="378"/>
      <c r="Q42" s="378"/>
      <c r="R42" s="378"/>
      <c r="S42" s="378"/>
      <c r="T42" s="378"/>
      <c r="U42" s="378"/>
      <c r="V42" s="378"/>
      <c r="W42" s="375"/>
      <c r="Y42" s="355"/>
      <c r="AA42" s="356"/>
      <c r="AD42" s="343"/>
      <c r="AE42" s="344"/>
      <c r="AF42" s="368"/>
      <c r="AG42" s="368"/>
      <c r="AH42" s="368"/>
      <c r="AI42" s="369"/>
      <c r="AJ42" s="370"/>
      <c r="AK42" s="376"/>
      <c r="AL42" s="372"/>
      <c r="AM42" s="350"/>
      <c r="AN42" s="358"/>
      <c r="AO42" s="381"/>
      <c r="AP42" s="376"/>
      <c r="AQ42" s="378"/>
      <c r="AR42" s="375"/>
      <c r="AT42" s="355"/>
    </row>
    <row r="43" spans="1:46" ht="16.5" x14ac:dyDescent="0.25">
      <c r="A43" s="343">
        <v>33</v>
      </c>
      <c r="B43" s="344" t="s">
        <v>470</v>
      </c>
      <c r="C43" s="368"/>
      <c r="D43" s="368"/>
      <c r="E43" s="368"/>
      <c r="F43" s="369"/>
      <c r="G43" s="370"/>
      <c r="H43" s="371">
        <v>2</v>
      </c>
      <c r="I43" s="372" t="s">
        <v>197</v>
      </c>
      <c r="J43" s="350">
        <f>250*H43</f>
        <v>500</v>
      </c>
      <c r="K43" s="351" t="s">
        <v>358</v>
      </c>
      <c r="L43" s="380"/>
      <c r="M43" s="378"/>
      <c r="N43" s="378"/>
      <c r="O43" s="378"/>
      <c r="P43" s="378"/>
      <c r="Q43" s="378"/>
      <c r="R43" s="378"/>
      <c r="S43" s="378"/>
      <c r="T43" s="378"/>
      <c r="U43" s="378"/>
      <c r="V43" s="378"/>
      <c r="W43" s="375"/>
      <c r="Y43" s="355"/>
      <c r="AA43" s="356"/>
      <c r="AD43" s="343"/>
      <c r="AE43" s="344"/>
      <c r="AF43" s="368"/>
      <c r="AG43" s="368"/>
      <c r="AH43" s="368"/>
      <c r="AI43" s="369"/>
      <c r="AJ43" s="370"/>
      <c r="AK43" s="376"/>
      <c r="AL43" s="372"/>
      <c r="AM43" s="350"/>
      <c r="AN43" s="358"/>
      <c r="AO43" s="381"/>
      <c r="AP43" s="376"/>
      <c r="AQ43" s="378"/>
      <c r="AR43" s="375"/>
      <c r="AT43" s="355"/>
    </row>
    <row r="44" spans="1:46" ht="16.5" x14ac:dyDescent="0.25">
      <c r="A44" s="343">
        <v>34</v>
      </c>
      <c r="B44" s="344" t="s">
        <v>471</v>
      </c>
      <c r="C44" s="368"/>
      <c r="D44" s="368"/>
      <c r="E44" s="368"/>
      <c r="F44" s="369"/>
      <c r="G44" s="370"/>
      <c r="H44" s="371">
        <v>2</v>
      </c>
      <c r="I44" s="372" t="s">
        <v>197</v>
      </c>
      <c r="J44" s="350">
        <f>300*H44</f>
        <v>600</v>
      </c>
      <c r="K44" s="351" t="s">
        <v>358</v>
      </c>
      <c r="L44" s="380"/>
      <c r="M44" s="378"/>
      <c r="N44" s="378"/>
      <c r="O44" s="378"/>
      <c r="P44" s="378"/>
      <c r="Q44" s="378"/>
      <c r="R44" s="378"/>
      <c r="S44" s="378"/>
      <c r="T44" s="378"/>
      <c r="U44" s="378"/>
      <c r="V44" s="378"/>
      <c r="W44" s="375"/>
      <c r="Y44" s="355"/>
      <c r="AA44" s="356"/>
      <c r="AD44" s="343"/>
      <c r="AE44" s="344"/>
      <c r="AF44" s="368"/>
      <c r="AG44" s="368"/>
      <c r="AH44" s="368"/>
      <c r="AI44" s="369"/>
      <c r="AJ44" s="370"/>
      <c r="AK44" s="376"/>
      <c r="AL44" s="372"/>
      <c r="AM44" s="350"/>
      <c r="AN44" s="358"/>
      <c r="AO44" s="381"/>
      <c r="AP44" s="376"/>
      <c r="AQ44" s="378"/>
      <c r="AR44" s="375"/>
      <c r="AT44" s="355"/>
    </row>
    <row r="45" spans="1:46" ht="16.5" x14ac:dyDescent="0.25">
      <c r="A45" s="343">
        <v>35</v>
      </c>
      <c r="B45" s="344" t="s">
        <v>472</v>
      </c>
      <c r="C45" s="368"/>
      <c r="D45" s="368"/>
      <c r="E45" s="368"/>
      <c r="F45" s="369"/>
      <c r="G45" s="370"/>
      <c r="H45" s="371">
        <v>2</v>
      </c>
      <c r="I45" s="372" t="s">
        <v>197</v>
      </c>
      <c r="J45" s="350">
        <f>150*H45</f>
        <v>300</v>
      </c>
      <c r="K45" s="351" t="s">
        <v>358</v>
      </c>
      <c r="L45" s="380"/>
      <c r="M45" s="378"/>
      <c r="N45" s="378"/>
      <c r="O45" s="378"/>
      <c r="P45" s="378"/>
      <c r="Q45" s="378"/>
      <c r="R45" s="378"/>
      <c r="S45" s="378"/>
      <c r="T45" s="378"/>
      <c r="U45" s="378"/>
      <c r="V45" s="378"/>
      <c r="W45" s="375"/>
      <c r="Y45" s="355"/>
      <c r="AA45" s="356"/>
      <c r="AD45" s="343"/>
      <c r="AE45" s="344"/>
      <c r="AF45" s="368"/>
      <c r="AG45" s="368"/>
      <c r="AH45" s="368"/>
      <c r="AI45" s="369"/>
      <c r="AJ45" s="370"/>
      <c r="AK45" s="376"/>
      <c r="AL45" s="372"/>
      <c r="AM45" s="350"/>
      <c r="AN45" s="358"/>
      <c r="AO45" s="381"/>
      <c r="AP45" s="376"/>
      <c r="AQ45" s="378"/>
      <c r="AR45" s="375"/>
      <c r="AT45" s="355"/>
    </row>
    <row r="46" spans="1:46" ht="16.5" x14ac:dyDescent="0.25">
      <c r="A46" s="343">
        <v>36</v>
      </c>
      <c r="B46" s="344" t="s">
        <v>473</v>
      </c>
      <c r="C46" s="368"/>
      <c r="D46" s="368"/>
      <c r="E46" s="368"/>
      <c r="F46" s="369"/>
      <c r="G46" s="370"/>
      <c r="H46" s="371">
        <v>2</v>
      </c>
      <c r="I46" s="372" t="s">
        <v>197</v>
      </c>
      <c r="J46" s="350">
        <f>150*H46</f>
        <v>300</v>
      </c>
      <c r="K46" s="351" t="s">
        <v>358</v>
      </c>
      <c r="L46" s="380"/>
      <c r="M46" s="378"/>
      <c r="N46" s="378"/>
      <c r="O46" s="378"/>
      <c r="P46" s="378"/>
      <c r="Q46" s="378"/>
      <c r="R46" s="378"/>
      <c r="S46" s="378"/>
      <c r="T46" s="378"/>
      <c r="U46" s="378"/>
      <c r="V46" s="378"/>
      <c r="W46" s="375"/>
      <c r="Y46" s="355"/>
      <c r="AA46" s="356"/>
      <c r="AD46" s="343"/>
      <c r="AE46" s="344"/>
      <c r="AF46" s="368"/>
      <c r="AG46" s="368"/>
      <c r="AH46" s="368"/>
      <c r="AI46" s="369"/>
      <c r="AJ46" s="370"/>
      <c r="AK46" s="376"/>
      <c r="AL46" s="372"/>
      <c r="AM46" s="350"/>
      <c r="AN46" s="358"/>
      <c r="AO46" s="381"/>
      <c r="AP46" s="376"/>
      <c r="AQ46" s="378"/>
      <c r="AR46" s="375"/>
      <c r="AT46" s="355"/>
    </row>
    <row r="47" spans="1:46" ht="16.5" x14ac:dyDescent="0.25">
      <c r="A47" s="343">
        <v>37</v>
      </c>
      <c r="B47" s="344" t="s">
        <v>474</v>
      </c>
      <c r="C47" s="368"/>
      <c r="D47" s="368"/>
      <c r="E47" s="368"/>
      <c r="F47" s="369"/>
      <c r="G47" s="370"/>
      <c r="H47" s="371">
        <v>24</v>
      </c>
      <c r="I47" s="372" t="s">
        <v>210</v>
      </c>
      <c r="J47" s="350">
        <f>300*H47</f>
        <v>7200</v>
      </c>
      <c r="K47" s="351" t="s">
        <v>228</v>
      </c>
      <c r="L47" s="380"/>
      <c r="M47" s="378"/>
      <c r="N47" s="378"/>
      <c r="O47" s="378"/>
      <c r="P47" s="378"/>
      <c r="Q47" s="378"/>
      <c r="R47" s="378"/>
      <c r="S47" s="378"/>
      <c r="T47" s="378"/>
      <c r="U47" s="378"/>
      <c r="V47" s="378"/>
      <c r="W47" s="375"/>
      <c r="Y47" s="355">
        <f t="shared" si="3"/>
        <v>0</v>
      </c>
      <c r="AA47" s="356"/>
      <c r="AD47" s="343">
        <v>39</v>
      </c>
      <c r="AE47" s="344" t="s">
        <v>475</v>
      </c>
      <c r="AF47" s="368"/>
      <c r="AG47" s="368"/>
      <c r="AH47" s="368"/>
      <c r="AI47" s="369"/>
      <c r="AJ47" s="370"/>
      <c r="AK47" s="376">
        <v>1</v>
      </c>
      <c r="AL47" s="372" t="s">
        <v>436</v>
      </c>
      <c r="AM47" s="350">
        <v>385</v>
      </c>
      <c r="AN47" s="358">
        <f t="shared" si="5"/>
        <v>385</v>
      </c>
      <c r="AO47" s="381">
        <v>1</v>
      </c>
      <c r="AP47" s="376"/>
      <c r="AQ47" s="378"/>
      <c r="AR47" s="375"/>
      <c r="AT47" s="355">
        <f t="shared" si="4"/>
        <v>1</v>
      </c>
    </row>
    <row r="48" spans="1:46" ht="16.5" x14ac:dyDescent="0.25">
      <c r="A48" s="343">
        <v>38</v>
      </c>
      <c r="B48" s="344" t="s">
        <v>476</v>
      </c>
      <c r="C48" s="368"/>
      <c r="D48" s="368"/>
      <c r="E48" s="368"/>
      <c r="F48" s="369"/>
      <c r="G48" s="370"/>
      <c r="H48" s="371">
        <v>4</v>
      </c>
      <c r="I48" s="372" t="s">
        <v>477</v>
      </c>
      <c r="J48" s="350">
        <f>900*H48</f>
        <v>3600</v>
      </c>
      <c r="K48" s="351" t="s">
        <v>228</v>
      </c>
      <c r="L48" s="380"/>
      <c r="M48" s="378"/>
      <c r="N48" s="378"/>
      <c r="O48" s="378"/>
      <c r="P48" s="378"/>
      <c r="Q48" s="378"/>
      <c r="R48" s="378"/>
      <c r="S48" s="378"/>
      <c r="T48" s="378"/>
      <c r="U48" s="378"/>
      <c r="V48" s="378"/>
      <c r="W48" s="375"/>
      <c r="Y48" s="355">
        <f t="shared" si="3"/>
        <v>0</v>
      </c>
      <c r="AA48" s="356"/>
      <c r="AD48" s="343">
        <v>39</v>
      </c>
      <c r="AE48" s="344" t="s">
        <v>478</v>
      </c>
      <c r="AF48" s="368"/>
      <c r="AG48" s="368"/>
      <c r="AH48" s="368"/>
      <c r="AI48" s="369"/>
      <c r="AJ48" s="370"/>
      <c r="AK48" s="376">
        <v>1</v>
      </c>
      <c r="AL48" s="372" t="s">
        <v>436</v>
      </c>
      <c r="AM48" s="350">
        <v>385</v>
      </c>
      <c r="AN48" s="358">
        <f t="shared" si="5"/>
        <v>385</v>
      </c>
      <c r="AO48" s="381">
        <v>1</v>
      </c>
      <c r="AP48" s="376"/>
      <c r="AQ48" s="378"/>
      <c r="AR48" s="375"/>
      <c r="AT48" s="355">
        <f t="shared" si="4"/>
        <v>1</v>
      </c>
    </row>
    <row r="49" spans="1:46" ht="16.5" x14ac:dyDescent="0.25">
      <c r="A49" s="384"/>
      <c r="B49" s="385"/>
      <c r="C49" s="386" t="s">
        <v>479</v>
      </c>
      <c r="D49" s="387"/>
      <c r="E49" s="387"/>
      <c r="F49" s="388"/>
      <c r="G49" s="389"/>
      <c r="H49" s="390"/>
      <c r="I49" s="391"/>
      <c r="J49" s="392">
        <f>SUM(J11:J48)</f>
        <v>89314</v>
      </c>
      <c r="K49" s="392"/>
      <c r="L49" s="393"/>
      <c r="M49" s="394"/>
      <c r="N49" s="394"/>
      <c r="O49" s="394"/>
      <c r="P49" s="394"/>
      <c r="Q49" s="394"/>
      <c r="R49" s="394"/>
      <c r="S49" s="394"/>
      <c r="T49" s="394"/>
      <c r="U49" s="394"/>
      <c r="V49" s="395"/>
      <c r="W49" s="396"/>
      <c r="X49" s="279"/>
      <c r="Y49" s="355"/>
      <c r="AA49" s="356"/>
      <c r="AD49" s="384"/>
      <c r="AE49" s="385"/>
      <c r="AF49" s="387"/>
      <c r="AG49" s="387"/>
      <c r="AH49" s="387"/>
      <c r="AI49" s="388"/>
      <c r="AJ49" s="389"/>
      <c r="AK49" s="397"/>
      <c r="AL49" s="391"/>
      <c r="AM49" s="392" t="s">
        <v>313</v>
      </c>
      <c r="AN49" s="398">
        <f>SUM(AN11:AN48)</f>
        <v>114425</v>
      </c>
      <c r="AO49" s="384"/>
      <c r="AP49" s="399"/>
      <c r="AQ49" s="394"/>
      <c r="AR49" s="396"/>
      <c r="AS49" s="279"/>
      <c r="AT49" s="355"/>
    </row>
    <row r="50" spans="1:46" x14ac:dyDescent="0.2">
      <c r="Y50" s="355">
        <f>SUM(Y10:Y49)</f>
        <v>0</v>
      </c>
      <c r="AA50" s="170" t="s">
        <v>480</v>
      </c>
      <c r="AK50" s="324"/>
      <c r="AL50" s="325"/>
      <c r="AN50" s="285"/>
      <c r="AT50" s="355">
        <f>SUM(AT10:AT49)</f>
        <v>373</v>
      </c>
    </row>
    <row r="51" spans="1:46" ht="16.5" x14ac:dyDescent="0.25">
      <c r="A51" s="279" t="s">
        <v>481</v>
      </c>
      <c r="B51" s="279" t="s">
        <v>482</v>
      </c>
      <c r="C51" s="400"/>
      <c r="D51" s="400"/>
      <c r="E51" s="174"/>
      <c r="F51" s="174"/>
      <c r="G51" s="174"/>
      <c r="H51" s="401"/>
      <c r="I51" s="402"/>
      <c r="J51" s="174"/>
      <c r="K51" s="174"/>
      <c r="L51" s="174"/>
      <c r="U51" s="174"/>
      <c r="V51" s="667"/>
      <c r="W51" s="667"/>
      <c r="X51" s="174"/>
      <c r="Y51" s="355"/>
      <c r="AA51" s="356"/>
      <c r="AF51" s="699" t="s">
        <v>483</v>
      </c>
      <c r="AG51" s="699"/>
      <c r="AK51" s="403"/>
      <c r="AL51" s="404"/>
      <c r="AM51" s="173"/>
      <c r="AP51" s="699" t="s">
        <v>484</v>
      </c>
      <c r="AQ51" s="699"/>
      <c r="AR51" s="699"/>
      <c r="AT51" s="355"/>
    </row>
    <row r="52" spans="1:46" ht="16.5" x14ac:dyDescent="0.25">
      <c r="C52" s="700"/>
      <c r="D52" s="700"/>
      <c r="E52" s="174"/>
      <c r="F52" s="174"/>
      <c r="G52" s="174"/>
      <c r="H52" s="401"/>
      <c r="I52" s="402"/>
      <c r="J52" s="174"/>
      <c r="K52" s="174"/>
      <c r="L52" s="174"/>
      <c r="U52" s="174"/>
      <c r="V52" s="700"/>
      <c r="W52" s="700"/>
      <c r="X52" s="174"/>
      <c r="Y52" s="355"/>
      <c r="AA52" s="356"/>
      <c r="AF52" s="701" t="s">
        <v>51</v>
      </c>
      <c r="AG52" s="701"/>
      <c r="AK52" s="324"/>
      <c r="AL52" s="325"/>
      <c r="AP52" s="700" t="s">
        <v>485</v>
      </c>
      <c r="AQ52" s="700"/>
      <c r="AR52" s="700"/>
      <c r="AT52" s="355"/>
    </row>
    <row r="53" spans="1:46" ht="16.5" x14ac:dyDescent="0.25">
      <c r="A53" s="279"/>
      <c r="C53" s="174"/>
      <c r="D53" s="174"/>
      <c r="E53" s="174"/>
      <c r="F53" s="174"/>
      <c r="G53" s="223" t="s">
        <v>184</v>
      </c>
      <c r="H53" s="401"/>
      <c r="I53" s="402"/>
      <c r="J53" s="174"/>
      <c r="K53" s="174"/>
      <c r="L53" s="174"/>
      <c r="U53" s="174"/>
      <c r="V53" s="174"/>
      <c r="W53" s="174"/>
      <c r="X53" s="174"/>
      <c r="Y53" s="355"/>
      <c r="AA53" s="356"/>
      <c r="AF53" s="174"/>
      <c r="AG53" s="174"/>
      <c r="AK53" s="401"/>
      <c r="AL53" s="402"/>
      <c r="AM53" s="174"/>
      <c r="AP53" s="174"/>
      <c r="AQ53" s="174"/>
      <c r="AR53" s="174"/>
      <c r="AT53" s="355"/>
    </row>
    <row r="54" spans="1:46" ht="16.5" x14ac:dyDescent="0.25">
      <c r="C54" s="174"/>
      <c r="D54" s="174"/>
      <c r="E54" s="174"/>
      <c r="F54" s="174"/>
      <c r="G54" s="174"/>
      <c r="H54" s="401"/>
      <c r="I54" s="402"/>
      <c r="J54" s="174"/>
      <c r="K54" s="174"/>
      <c r="L54" s="174"/>
      <c r="U54" s="174"/>
      <c r="V54" s="174"/>
      <c r="W54" s="174"/>
      <c r="X54" s="174"/>
      <c r="Y54" s="355"/>
      <c r="AA54" s="356"/>
      <c r="AF54" s="174"/>
      <c r="AG54" s="174"/>
      <c r="AK54" s="401"/>
      <c r="AL54" s="402"/>
      <c r="AM54" s="174"/>
      <c r="AP54" s="174"/>
      <c r="AQ54" s="174"/>
      <c r="AR54" s="174"/>
      <c r="AT54" s="355"/>
    </row>
    <row r="55" spans="1:46" ht="16.5" x14ac:dyDescent="0.25">
      <c r="C55" s="702"/>
      <c r="D55" s="702"/>
      <c r="E55" s="174"/>
      <c r="F55" s="174"/>
      <c r="G55" s="174"/>
      <c r="H55" s="401"/>
      <c r="I55" s="703" t="s">
        <v>486</v>
      </c>
      <c r="J55" s="703"/>
      <c r="K55" s="703"/>
      <c r="L55" s="174"/>
      <c r="U55" s="174"/>
      <c r="V55" s="174"/>
      <c r="W55" s="174"/>
      <c r="X55" s="174"/>
      <c r="Y55" s="355"/>
      <c r="AA55" s="356"/>
      <c r="AF55" s="174"/>
      <c r="AG55" s="174"/>
      <c r="AK55" s="401"/>
      <c r="AL55" s="402"/>
      <c r="AM55" s="174"/>
      <c r="AP55" s="174"/>
      <c r="AQ55" s="174"/>
      <c r="AR55" s="174"/>
      <c r="AT55" s="355"/>
    </row>
    <row r="56" spans="1:46" ht="16.5" x14ac:dyDescent="0.25">
      <c r="C56" s="174"/>
      <c r="D56" s="174"/>
      <c r="E56" s="174"/>
      <c r="F56" s="174"/>
      <c r="G56" s="174"/>
      <c r="H56" s="401"/>
      <c r="I56" s="704" t="s">
        <v>51</v>
      </c>
      <c r="J56" s="705"/>
      <c r="K56" s="705"/>
      <c r="L56" s="174"/>
      <c r="U56" s="174"/>
      <c r="V56" s="174"/>
      <c r="W56" s="174"/>
      <c r="X56" s="174"/>
      <c r="Y56" s="355"/>
      <c r="AA56" s="356"/>
      <c r="AF56" s="174"/>
      <c r="AG56" s="174"/>
      <c r="AK56" s="401"/>
      <c r="AL56" s="402"/>
      <c r="AM56" s="174"/>
      <c r="AP56" s="174"/>
      <c r="AQ56" s="174"/>
      <c r="AR56" s="174"/>
      <c r="AT56" s="355"/>
    </row>
    <row r="57" spans="1:46" ht="16.5" x14ac:dyDescent="0.25">
      <c r="C57" s="174"/>
      <c r="D57" s="174"/>
      <c r="E57" s="174"/>
      <c r="F57" s="174"/>
      <c r="G57" s="174"/>
      <c r="H57" s="401"/>
      <c r="I57" s="402"/>
      <c r="J57" s="174"/>
      <c r="K57" s="174"/>
      <c r="L57" s="174"/>
      <c r="U57" s="174"/>
      <c r="V57" s="174"/>
      <c r="W57" s="174"/>
      <c r="X57" s="174"/>
      <c r="Y57" s="355"/>
      <c r="AA57" s="356"/>
      <c r="AF57" s="174"/>
      <c r="AG57" s="174"/>
      <c r="AK57" s="401"/>
      <c r="AL57" s="402"/>
      <c r="AM57" s="174"/>
      <c r="AP57" s="174"/>
      <c r="AQ57" s="174"/>
      <c r="AR57" s="174"/>
      <c r="AT57" s="355"/>
    </row>
    <row r="58" spans="1:46" ht="16.5" x14ac:dyDescent="0.25">
      <c r="C58" s="174"/>
      <c r="D58" s="174"/>
      <c r="E58" s="174"/>
      <c r="F58" s="174"/>
      <c r="G58" s="174"/>
      <c r="H58" s="401"/>
      <c r="I58" s="402"/>
      <c r="J58" s="174"/>
      <c r="K58" s="174"/>
      <c r="L58" s="174"/>
      <c r="U58" s="174"/>
      <c r="V58" s="174"/>
      <c r="W58" s="174"/>
      <c r="X58" s="174"/>
      <c r="Y58" s="355"/>
      <c r="AA58" s="356"/>
      <c r="AF58" s="174"/>
      <c r="AG58" s="174"/>
      <c r="AK58" s="401"/>
      <c r="AL58" s="402"/>
      <c r="AM58" s="174"/>
      <c r="AP58" s="174"/>
      <c r="AQ58" s="174"/>
      <c r="AR58" s="174"/>
      <c r="AT58" s="355"/>
    </row>
    <row r="59" spans="1:46" ht="16.5" x14ac:dyDescent="0.25">
      <c r="C59" s="174"/>
      <c r="D59" s="174"/>
      <c r="E59" s="174"/>
      <c r="F59" s="174"/>
      <c r="G59" s="174"/>
      <c r="H59" s="401"/>
      <c r="I59" s="402"/>
      <c r="J59" s="174"/>
      <c r="K59" s="174"/>
      <c r="L59" s="174"/>
      <c r="U59" s="174"/>
      <c r="V59" s="174"/>
      <c r="W59" s="174"/>
      <c r="X59" s="174"/>
      <c r="Y59" s="355"/>
      <c r="AA59" s="356"/>
      <c r="AF59" s="174"/>
      <c r="AG59" s="174"/>
      <c r="AK59" s="401"/>
      <c r="AL59" s="402"/>
      <c r="AM59" s="174"/>
      <c r="AP59" s="174"/>
      <c r="AQ59" s="174"/>
      <c r="AR59" s="174"/>
      <c r="AT59" s="355"/>
    </row>
    <row r="60" spans="1:46" ht="16.5" x14ac:dyDescent="0.25">
      <c r="C60" s="174"/>
      <c r="D60" s="174"/>
      <c r="E60" s="174"/>
      <c r="F60" s="174"/>
      <c r="G60" s="174"/>
      <c r="H60" s="401"/>
      <c r="I60" s="402"/>
      <c r="J60" s="174"/>
      <c r="K60" s="174"/>
      <c r="L60" s="174"/>
      <c r="U60" s="174"/>
      <c r="V60" s="174"/>
      <c r="W60" s="174"/>
      <c r="X60" s="174"/>
      <c r="Y60" s="355"/>
      <c r="AA60" s="356"/>
      <c r="AF60" s="174"/>
      <c r="AG60" s="174"/>
      <c r="AK60" s="401"/>
      <c r="AL60" s="402"/>
      <c r="AM60" s="174"/>
      <c r="AP60" s="174"/>
      <c r="AQ60" s="174"/>
      <c r="AR60" s="174"/>
      <c r="AT60" s="355"/>
    </row>
    <row r="61" spans="1:46" ht="16.5" x14ac:dyDescent="0.25">
      <c r="C61" s="174"/>
      <c r="D61" s="174"/>
      <c r="E61" s="174"/>
      <c r="F61" s="174"/>
      <c r="G61" s="174"/>
      <c r="H61" s="401"/>
      <c r="I61" s="402"/>
      <c r="J61" s="174"/>
      <c r="K61" s="174"/>
      <c r="L61" s="174"/>
      <c r="U61" s="174"/>
      <c r="V61" s="174"/>
      <c r="W61" s="174"/>
      <c r="X61" s="174"/>
      <c r="Y61" s="355"/>
      <c r="AA61" s="356"/>
      <c r="AF61" s="174"/>
      <c r="AG61" s="174"/>
      <c r="AK61" s="401"/>
      <c r="AL61" s="402"/>
      <c r="AM61" s="174"/>
      <c r="AP61" s="174"/>
      <c r="AQ61" s="174"/>
      <c r="AR61" s="174"/>
      <c r="AT61" s="355"/>
    </row>
    <row r="62" spans="1:46" ht="16.5" x14ac:dyDescent="0.25">
      <c r="C62" s="174"/>
      <c r="D62" s="174"/>
      <c r="E62" s="174"/>
      <c r="F62" s="174"/>
      <c r="G62" s="174"/>
      <c r="H62" s="401"/>
      <c r="I62" s="402"/>
      <c r="J62" s="174"/>
      <c r="K62" s="174"/>
      <c r="L62" s="174"/>
      <c r="U62" s="174"/>
      <c r="V62" s="174"/>
      <c r="W62" s="174"/>
      <c r="X62" s="174"/>
      <c r="Y62" s="355"/>
      <c r="AA62" s="356"/>
      <c r="AF62" s="174"/>
      <c r="AG62" s="174"/>
      <c r="AK62" s="401"/>
      <c r="AL62" s="402"/>
      <c r="AM62" s="174"/>
      <c r="AP62" s="174"/>
      <c r="AQ62" s="174"/>
      <c r="AR62" s="174"/>
      <c r="AT62" s="355"/>
    </row>
    <row r="63" spans="1:46" ht="16.5" x14ac:dyDescent="0.25">
      <c r="C63" s="174"/>
      <c r="D63" s="174"/>
      <c r="E63" s="174"/>
      <c r="F63" s="174"/>
      <c r="G63" s="174"/>
      <c r="H63" s="401"/>
      <c r="I63" s="402"/>
      <c r="J63" s="174"/>
      <c r="K63" s="174"/>
      <c r="L63" s="174"/>
      <c r="U63" s="174"/>
      <c r="V63" s="174"/>
      <c r="W63" s="174"/>
      <c r="X63" s="174"/>
      <c r="Y63" s="355"/>
      <c r="AA63" s="356"/>
      <c r="AF63" s="174"/>
      <c r="AG63" s="174"/>
      <c r="AK63" s="401"/>
      <c r="AL63" s="402"/>
      <c r="AM63" s="174"/>
      <c r="AP63" s="174"/>
      <c r="AQ63" s="174"/>
      <c r="AR63" s="174"/>
      <c r="AT63" s="355"/>
    </row>
    <row r="64" spans="1:46" ht="16.5" x14ac:dyDescent="0.25">
      <c r="C64" s="174"/>
      <c r="D64" s="174"/>
      <c r="E64" s="174"/>
      <c r="F64" s="174"/>
      <c r="G64" s="174"/>
      <c r="H64" s="401"/>
      <c r="I64" s="402"/>
      <c r="J64" s="174"/>
      <c r="K64" s="174"/>
      <c r="L64" s="174"/>
      <c r="U64" s="174"/>
      <c r="V64" s="174"/>
      <c r="W64" s="174"/>
      <c r="X64" s="174"/>
      <c r="Y64" s="355"/>
      <c r="AA64" s="356"/>
      <c r="AF64" s="174"/>
      <c r="AG64" s="174"/>
      <c r="AK64" s="401"/>
      <c r="AL64" s="402"/>
      <c r="AM64" s="174"/>
      <c r="AP64" s="174"/>
      <c r="AQ64" s="174"/>
      <c r="AR64" s="174"/>
      <c r="AT64" s="355"/>
    </row>
    <row r="65" spans="1:46" ht="16.5" x14ac:dyDescent="0.25">
      <c r="C65" s="174"/>
      <c r="D65" s="174"/>
      <c r="E65" s="174"/>
      <c r="F65" s="174"/>
      <c r="G65" s="174"/>
      <c r="H65" s="401"/>
      <c r="I65" s="402"/>
      <c r="J65" s="174"/>
      <c r="K65" s="174"/>
      <c r="L65" s="174"/>
      <c r="U65" s="174"/>
      <c r="V65" s="174"/>
      <c r="W65" s="174"/>
      <c r="X65" s="174"/>
      <c r="Y65" s="355"/>
      <c r="AA65" s="356"/>
      <c r="AF65" s="174"/>
      <c r="AG65" s="174"/>
      <c r="AK65" s="401"/>
      <c r="AL65" s="402"/>
      <c r="AM65" s="174"/>
      <c r="AP65" s="174"/>
      <c r="AQ65" s="174"/>
      <c r="AR65" s="174"/>
      <c r="AT65" s="355"/>
    </row>
    <row r="66" spans="1:46" ht="16.5" x14ac:dyDescent="0.25">
      <c r="C66" s="174"/>
      <c r="D66" s="174"/>
      <c r="E66" s="174"/>
      <c r="F66" s="174"/>
      <c r="G66" s="174"/>
      <c r="H66" s="401"/>
      <c r="I66" s="402"/>
      <c r="J66" s="174"/>
      <c r="K66" s="174"/>
      <c r="L66" s="174"/>
      <c r="U66" s="174"/>
      <c r="V66" s="174"/>
      <c r="W66" s="174"/>
      <c r="X66" s="174"/>
      <c r="Y66" s="355"/>
      <c r="AA66" s="356"/>
      <c r="AF66" s="174"/>
      <c r="AG66" s="174"/>
      <c r="AK66" s="401"/>
      <c r="AL66" s="402"/>
      <c r="AM66" s="174"/>
      <c r="AP66" s="174"/>
      <c r="AQ66" s="174"/>
      <c r="AR66" s="174"/>
      <c r="AT66" s="355"/>
    </row>
    <row r="67" spans="1:46" ht="16.5" x14ac:dyDescent="0.25">
      <c r="C67" s="174"/>
      <c r="D67" s="174"/>
      <c r="E67" s="174"/>
      <c r="F67" s="174"/>
      <c r="G67" s="174"/>
      <c r="H67" s="401"/>
      <c r="I67" s="402"/>
      <c r="J67" s="174"/>
      <c r="K67" s="174"/>
      <c r="L67" s="174"/>
      <c r="U67" s="174"/>
      <c r="V67" s="174"/>
      <c r="W67" s="174"/>
      <c r="X67" s="174"/>
      <c r="Y67" s="355"/>
      <c r="AA67" s="356"/>
      <c r="AF67" s="174"/>
      <c r="AG67" s="174"/>
      <c r="AK67" s="401"/>
      <c r="AL67" s="402"/>
      <c r="AM67" s="174"/>
      <c r="AP67" s="174"/>
      <c r="AQ67" s="174"/>
      <c r="AR67" s="174"/>
      <c r="AT67" s="355"/>
    </row>
    <row r="68" spans="1:46" ht="16.5" x14ac:dyDescent="0.25">
      <c r="C68" s="174"/>
      <c r="D68" s="174"/>
      <c r="E68" s="174"/>
      <c r="F68" s="174"/>
      <c r="G68" s="174"/>
      <c r="H68" s="401"/>
      <c r="I68" s="402"/>
      <c r="J68" s="174"/>
      <c r="K68" s="174"/>
      <c r="L68" s="174"/>
      <c r="U68" s="174"/>
      <c r="V68" s="174"/>
      <c r="W68" s="174"/>
      <c r="X68" s="174"/>
      <c r="Y68" s="355"/>
      <c r="AA68" s="356"/>
      <c r="AF68" s="174"/>
      <c r="AG68" s="174"/>
      <c r="AK68" s="401"/>
      <c r="AL68" s="402"/>
      <c r="AM68" s="174"/>
      <c r="AP68" s="174"/>
      <c r="AQ68" s="174"/>
      <c r="AR68" s="174"/>
      <c r="AT68" s="355"/>
    </row>
    <row r="69" spans="1:46" ht="16.5" x14ac:dyDescent="0.25">
      <c r="C69" s="174"/>
      <c r="D69" s="174"/>
      <c r="E69" s="174"/>
      <c r="F69" s="174"/>
      <c r="G69" s="174"/>
      <c r="H69" s="401"/>
      <c r="I69" s="402"/>
      <c r="J69" s="174"/>
      <c r="K69" s="174"/>
      <c r="L69" s="174"/>
      <c r="U69" s="174"/>
      <c r="V69" s="174"/>
      <c r="W69" s="174"/>
      <c r="X69" s="174"/>
      <c r="Y69" s="355"/>
      <c r="AA69" s="356"/>
      <c r="AF69" s="174"/>
      <c r="AG69" s="174"/>
      <c r="AK69" s="401"/>
      <c r="AL69" s="402"/>
      <c r="AM69" s="174"/>
      <c r="AP69" s="174"/>
      <c r="AQ69" s="174"/>
      <c r="AR69" s="174"/>
      <c r="AT69" s="355"/>
    </row>
    <row r="70" spans="1:46" ht="16.5" x14ac:dyDescent="0.25">
      <c r="C70" s="174"/>
      <c r="D70" s="174"/>
      <c r="E70" s="174"/>
      <c r="F70" s="174"/>
      <c r="G70" s="174"/>
      <c r="H70" s="401"/>
      <c r="I70" s="402"/>
      <c r="J70" s="174"/>
      <c r="K70" s="174"/>
      <c r="L70" s="174"/>
      <c r="U70" s="174"/>
      <c r="V70" s="174"/>
      <c r="W70" s="174"/>
      <c r="X70" s="174"/>
      <c r="Y70" s="355"/>
      <c r="AA70" s="356"/>
      <c r="AF70" s="174"/>
      <c r="AG70" s="174"/>
      <c r="AK70" s="401"/>
      <c r="AL70" s="402"/>
      <c r="AM70" s="174"/>
      <c r="AP70" s="174"/>
      <c r="AQ70" s="174"/>
      <c r="AR70" s="174"/>
      <c r="AT70" s="355"/>
    </row>
    <row r="71" spans="1:46" ht="16.5" x14ac:dyDescent="0.25">
      <c r="C71" s="174"/>
      <c r="D71" s="174"/>
      <c r="E71" s="174"/>
      <c r="F71" s="174"/>
      <c r="G71" s="174"/>
      <c r="H71" s="401"/>
      <c r="I71" s="402"/>
      <c r="J71" s="174"/>
      <c r="K71" s="174"/>
      <c r="L71" s="174"/>
      <c r="U71" s="174"/>
      <c r="V71" s="174"/>
      <c r="W71" s="174"/>
      <c r="X71" s="174"/>
      <c r="Y71" s="355"/>
      <c r="AA71" s="356"/>
      <c r="AF71" s="174"/>
      <c r="AG71" s="174"/>
      <c r="AK71" s="401"/>
      <c r="AL71" s="402"/>
      <c r="AM71" s="174"/>
      <c r="AP71" s="174"/>
      <c r="AQ71" s="174"/>
      <c r="AR71" s="174"/>
      <c r="AT71" s="355"/>
    </row>
    <row r="72" spans="1:46" ht="16.5" x14ac:dyDescent="0.25">
      <c r="C72" s="174"/>
      <c r="D72" s="174"/>
      <c r="E72" s="174"/>
      <c r="F72" s="174"/>
      <c r="G72" s="174"/>
      <c r="H72" s="401"/>
      <c r="I72" s="402"/>
      <c r="J72" s="174"/>
      <c r="K72" s="174"/>
      <c r="L72" s="174"/>
      <c r="U72" s="174"/>
      <c r="V72" s="174"/>
      <c r="W72" s="174"/>
      <c r="X72" s="174"/>
      <c r="Y72" s="355"/>
      <c r="AA72" s="356"/>
      <c r="AF72" s="174"/>
      <c r="AG72" s="174"/>
      <c r="AK72" s="401"/>
      <c r="AL72" s="402"/>
      <c r="AM72" s="174"/>
      <c r="AP72" s="174"/>
      <c r="AQ72" s="174"/>
      <c r="AR72" s="174"/>
      <c r="AT72" s="355"/>
    </row>
    <row r="73" spans="1:46" ht="16.5" x14ac:dyDescent="0.25">
      <c r="C73" s="174"/>
      <c r="D73" s="174"/>
      <c r="E73" s="174"/>
      <c r="F73" s="174"/>
      <c r="G73" s="174"/>
      <c r="H73" s="401"/>
      <c r="I73" s="402"/>
      <c r="J73" s="174"/>
      <c r="K73" s="174"/>
      <c r="L73" s="174"/>
      <c r="U73" s="174"/>
      <c r="V73" s="174"/>
      <c r="W73" s="174"/>
      <c r="X73" s="174"/>
      <c r="Y73" s="355"/>
      <c r="AA73" s="356"/>
      <c r="AF73" s="174"/>
      <c r="AG73" s="174"/>
      <c r="AK73" s="401"/>
      <c r="AL73" s="402"/>
      <c r="AM73" s="174"/>
      <c r="AP73" s="174"/>
      <c r="AQ73" s="174"/>
      <c r="AR73" s="174"/>
      <c r="AT73" s="355"/>
    </row>
    <row r="74" spans="1:46" ht="16.5" x14ac:dyDescent="0.25">
      <c r="C74" s="174"/>
      <c r="D74" s="174"/>
      <c r="E74" s="174"/>
      <c r="F74" s="174"/>
      <c r="G74" s="174"/>
      <c r="H74" s="401"/>
      <c r="I74" s="402"/>
      <c r="J74" s="174"/>
      <c r="K74" s="174"/>
      <c r="L74" s="174"/>
      <c r="U74" s="174"/>
      <c r="V74" s="174"/>
      <c r="W74" s="174"/>
      <c r="X74" s="174"/>
      <c r="Y74" s="355"/>
      <c r="AA74" s="356"/>
      <c r="AF74" s="174"/>
      <c r="AG74" s="174"/>
      <c r="AK74" s="401"/>
      <c r="AL74" s="402"/>
      <c r="AM74" s="174"/>
      <c r="AP74" s="174"/>
      <c r="AQ74" s="174"/>
      <c r="AR74" s="174"/>
      <c r="AT74" s="355"/>
    </row>
    <row r="75" spans="1:46" ht="16.5" x14ac:dyDescent="0.25">
      <c r="C75" s="174"/>
      <c r="D75" s="174"/>
      <c r="E75" s="174"/>
      <c r="F75" s="174"/>
      <c r="G75" s="174"/>
      <c r="H75" s="401"/>
      <c r="I75" s="402"/>
      <c r="J75" s="174"/>
      <c r="K75" s="174"/>
      <c r="L75" s="174"/>
      <c r="U75" s="174"/>
      <c r="V75" s="174"/>
      <c r="W75" s="174"/>
      <c r="X75" s="174"/>
      <c r="Y75" s="355"/>
      <c r="AA75" s="356"/>
      <c r="AF75" s="174"/>
      <c r="AG75" s="174"/>
      <c r="AK75" s="401"/>
      <c r="AL75" s="402"/>
      <c r="AM75" s="174"/>
      <c r="AP75" s="174"/>
      <c r="AQ75" s="174"/>
      <c r="AR75" s="174"/>
      <c r="AT75" s="355"/>
    </row>
    <row r="76" spans="1:46" ht="18" x14ac:dyDescent="0.25">
      <c r="A76" s="652" t="s">
        <v>487</v>
      </c>
      <c r="B76" s="652"/>
      <c r="C76" s="652"/>
      <c r="D76" s="652"/>
      <c r="E76" s="652"/>
      <c r="F76" s="652"/>
      <c r="G76" s="652"/>
      <c r="H76" s="652"/>
      <c r="I76" s="652"/>
      <c r="J76" s="652"/>
      <c r="K76" s="652"/>
      <c r="L76" s="652"/>
      <c r="M76" s="652"/>
      <c r="N76" s="652"/>
      <c r="O76" s="652"/>
      <c r="P76" s="652"/>
      <c r="Q76" s="652"/>
      <c r="R76" s="652"/>
      <c r="S76" s="652"/>
      <c r="T76" s="652"/>
      <c r="U76" s="652"/>
      <c r="V76" s="652"/>
      <c r="W76" s="652"/>
    </row>
    <row r="77" spans="1:46" ht="15.75" x14ac:dyDescent="0.25">
      <c r="A77" s="653" t="s">
        <v>1</v>
      </c>
      <c r="B77" s="653"/>
      <c r="C77" s="653"/>
      <c r="D77" s="653"/>
      <c r="E77" s="653"/>
      <c r="F77" s="653"/>
      <c r="G77" s="653"/>
      <c r="H77" s="653"/>
      <c r="I77" s="653"/>
      <c r="J77" s="653"/>
      <c r="K77" s="653"/>
      <c r="L77" s="653"/>
      <c r="M77" s="653"/>
      <c r="N77" s="653"/>
      <c r="O77" s="653"/>
      <c r="P77" s="653"/>
      <c r="Q77" s="653"/>
      <c r="R77" s="653"/>
      <c r="S77" s="653"/>
      <c r="T77" s="653"/>
      <c r="U77" s="653"/>
      <c r="V77" s="653"/>
      <c r="W77" s="653"/>
    </row>
    <row r="78" spans="1:46" ht="10.5" customHeight="1" x14ac:dyDescent="0.2">
      <c r="D78" s="174"/>
      <c r="AA78" s="193"/>
    </row>
    <row r="79" spans="1:46" ht="16.5" x14ac:dyDescent="0.3">
      <c r="A79" s="326" t="s">
        <v>418</v>
      </c>
      <c r="D79" s="327" t="s">
        <v>419</v>
      </c>
      <c r="E79" s="173"/>
      <c r="F79" s="173"/>
      <c r="AA79" s="193"/>
    </row>
    <row r="80" spans="1:46" ht="21" customHeight="1" x14ac:dyDescent="0.2">
      <c r="A80" s="328" t="s">
        <v>3</v>
      </c>
      <c r="D80" s="329"/>
      <c r="E80" s="174"/>
      <c r="F80" s="329"/>
      <c r="AA80" s="193"/>
    </row>
    <row r="81" spans="1:46" ht="16.5" x14ac:dyDescent="0.3">
      <c r="D81" s="330"/>
      <c r="E81" s="174"/>
      <c r="F81" s="174"/>
      <c r="AA81" s="193"/>
    </row>
    <row r="82" spans="1:46" ht="15" x14ac:dyDescent="0.2">
      <c r="A82" s="326" t="s">
        <v>4</v>
      </c>
      <c r="D82" s="174"/>
      <c r="E82" s="174"/>
      <c r="F82" s="174"/>
      <c r="AA82" s="193"/>
    </row>
    <row r="83" spans="1:46" x14ac:dyDescent="0.2">
      <c r="F83" s="174"/>
      <c r="AI83" s="174"/>
      <c r="AK83" s="324"/>
      <c r="AL83" s="325"/>
    </row>
    <row r="84" spans="1:46" s="178" customFormat="1" ht="15.75" x14ac:dyDescent="0.25">
      <c r="A84" s="685" t="s">
        <v>5</v>
      </c>
      <c r="B84" s="687" t="s">
        <v>6</v>
      </c>
      <c r="C84" s="688"/>
      <c r="D84" s="688"/>
      <c r="E84" s="688"/>
      <c r="F84" s="689"/>
      <c r="G84" s="693" t="s">
        <v>420</v>
      </c>
      <c r="H84" s="694"/>
      <c r="I84" s="695"/>
      <c r="J84" s="331" t="s">
        <v>421</v>
      </c>
      <c r="K84" s="332" t="s">
        <v>158</v>
      </c>
      <c r="L84" s="696" t="s">
        <v>422</v>
      </c>
      <c r="M84" s="697"/>
      <c r="N84" s="697"/>
      <c r="O84" s="697"/>
      <c r="P84" s="697"/>
      <c r="Q84" s="697"/>
      <c r="R84" s="697"/>
      <c r="S84" s="697"/>
      <c r="T84" s="697"/>
      <c r="U84" s="697"/>
      <c r="V84" s="697"/>
      <c r="W84" s="698"/>
      <c r="AA84" s="179"/>
      <c r="AD84" s="685" t="s">
        <v>257</v>
      </c>
      <c r="AE84" s="687" t="s">
        <v>258</v>
      </c>
      <c r="AF84" s="688"/>
      <c r="AG84" s="688"/>
      <c r="AH84" s="688"/>
      <c r="AI84" s="689"/>
      <c r="AJ84" s="693" t="s">
        <v>156</v>
      </c>
      <c r="AK84" s="694"/>
      <c r="AL84" s="695"/>
      <c r="AM84" s="693" t="s">
        <v>259</v>
      </c>
      <c r="AN84" s="694"/>
      <c r="AO84" s="693" t="s">
        <v>260</v>
      </c>
      <c r="AP84" s="694"/>
      <c r="AQ84" s="694"/>
      <c r="AR84" s="695"/>
    </row>
    <row r="85" spans="1:46" s="178" customFormat="1" ht="15.75" x14ac:dyDescent="0.25">
      <c r="A85" s="686"/>
      <c r="B85" s="690"/>
      <c r="C85" s="691"/>
      <c r="D85" s="691"/>
      <c r="E85" s="691"/>
      <c r="F85" s="692"/>
      <c r="G85" s="681" t="s">
        <v>13</v>
      </c>
      <c r="H85" s="682"/>
      <c r="I85" s="683"/>
      <c r="J85" s="333" t="s">
        <v>159</v>
      </c>
      <c r="K85" s="334" t="s">
        <v>160</v>
      </c>
      <c r="L85" s="335" t="s">
        <v>14</v>
      </c>
      <c r="M85" s="336" t="s">
        <v>15</v>
      </c>
      <c r="N85" s="336" t="s">
        <v>16</v>
      </c>
      <c r="O85" s="336" t="s">
        <v>17</v>
      </c>
      <c r="P85" s="336" t="s">
        <v>18</v>
      </c>
      <c r="Q85" s="336" t="s">
        <v>423</v>
      </c>
      <c r="R85" s="336" t="s">
        <v>20</v>
      </c>
      <c r="S85" s="336" t="s">
        <v>21</v>
      </c>
      <c r="T85" s="336" t="s">
        <v>22</v>
      </c>
      <c r="U85" s="336" t="s">
        <v>23</v>
      </c>
      <c r="V85" s="336" t="s">
        <v>161</v>
      </c>
      <c r="W85" s="337" t="s">
        <v>25</v>
      </c>
      <c r="AA85" s="179"/>
      <c r="AD85" s="686"/>
      <c r="AE85" s="690"/>
      <c r="AF85" s="691"/>
      <c r="AG85" s="691"/>
      <c r="AH85" s="691"/>
      <c r="AI85" s="692"/>
      <c r="AJ85" s="338" t="s">
        <v>261</v>
      </c>
      <c r="AK85" s="684" t="s">
        <v>262</v>
      </c>
      <c r="AL85" s="683"/>
      <c r="AM85" s="338" t="s">
        <v>424</v>
      </c>
      <c r="AN85" s="339" t="s">
        <v>264</v>
      </c>
      <c r="AO85" s="338" t="s">
        <v>265</v>
      </c>
      <c r="AP85" s="340" t="s">
        <v>266</v>
      </c>
      <c r="AQ85" s="341" t="s">
        <v>267</v>
      </c>
      <c r="AR85" s="342" t="s">
        <v>268</v>
      </c>
    </row>
    <row r="86" spans="1:46" ht="16.5" x14ac:dyDescent="0.25">
      <c r="A86" s="343">
        <v>1</v>
      </c>
      <c r="B86" s="344" t="s">
        <v>488</v>
      </c>
      <c r="C86" s="345"/>
      <c r="D86" s="345"/>
      <c r="E86" s="345"/>
      <c r="F86" s="346"/>
      <c r="G86" s="347"/>
      <c r="H86" s="405">
        <v>1</v>
      </c>
      <c r="I86" s="349" t="s">
        <v>489</v>
      </c>
      <c r="J86" s="406">
        <v>180000</v>
      </c>
      <c r="K86" s="350"/>
      <c r="L86" s="352"/>
      <c r="M86" s="353"/>
      <c r="N86" s="353"/>
      <c r="O86" s="353"/>
      <c r="P86" s="353"/>
      <c r="Q86" s="353"/>
      <c r="R86" s="353"/>
      <c r="S86" s="353"/>
      <c r="T86" s="353"/>
      <c r="U86" s="353"/>
      <c r="V86" s="360"/>
      <c r="W86" s="354"/>
      <c r="Y86" s="170">
        <f>SUM(L86:W86)</f>
        <v>0</v>
      </c>
      <c r="AA86" s="356"/>
      <c r="AD86" s="343">
        <v>1</v>
      </c>
      <c r="AE86" s="344" t="s">
        <v>490</v>
      </c>
      <c r="AF86" s="345"/>
      <c r="AG86" s="345"/>
      <c r="AH86" s="345"/>
      <c r="AI86" s="346"/>
      <c r="AJ86" s="347"/>
      <c r="AK86" s="357">
        <v>5</v>
      </c>
      <c r="AL86" s="349" t="s">
        <v>197</v>
      </c>
      <c r="AM86" s="350">
        <v>75</v>
      </c>
      <c r="AN86" s="358">
        <f>+AK86*AM86</f>
        <v>375</v>
      </c>
      <c r="AO86" s="343">
        <v>3</v>
      </c>
      <c r="AP86" s="361"/>
      <c r="AQ86" s="353">
        <v>2</v>
      </c>
      <c r="AR86" s="354"/>
      <c r="AT86" s="170">
        <f>SUM(AO86:AR86)</f>
        <v>5</v>
      </c>
    </row>
    <row r="87" spans="1:46" ht="16.5" x14ac:dyDescent="0.25">
      <c r="A87" s="343"/>
      <c r="B87" s="344"/>
      <c r="C87" s="345"/>
      <c r="D87" s="345"/>
      <c r="E87" s="345"/>
      <c r="F87" s="346"/>
      <c r="G87" s="347"/>
      <c r="H87" s="348"/>
      <c r="I87" s="349"/>
      <c r="J87" s="350"/>
      <c r="K87" s="350"/>
      <c r="L87" s="352"/>
      <c r="M87" s="353"/>
      <c r="N87" s="353"/>
      <c r="O87" s="353"/>
      <c r="P87" s="353"/>
      <c r="Q87" s="353"/>
      <c r="R87" s="353"/>
      <c r="S87" s="353"/>
      <c r="T87" s="353"/>
      <c r="U87" s="353"/>
      <c r="V87" s="353"/>
      <c r="W87" s="354"/>
      <c r="Y87" s="355">
        <f>SUM(L87:W87)</f>
        <v>0</v>
      </c>
      <c r="AA87" s="356"/>
      <c r="AD87" s="343">
        <v>2</v>
      </c>
      <c r="AE87" s="344" t="s">
        <v>425</v>
      </c>
      <c r="AF87" s="345"/>
      <c r="AG87" s="345"/>
      <c r="AH87" s="345"/>
      <c r="AI87" s="346"/>
      <c r="AJ87" s="347"/>
      <c r="AK87" s="357">
        <v>40</v>
      </c>
      <c r="AL87" s="349" t="s">
        <v>426</v>
      </c>
      <c r="AM87" s="350">
        <v>250</v>
      </c>
      <c r="AN87" s="358">
        <f>+AK87*AM87</f>
        <v>10000</v>
      </c>
      <c r="AO87" s="343">
        <v>10</v>
      </c>
      <c r="AP87" s="357">
        <v>10</v>
      </c>
      <c r="AQ87" s="353">
        <v>10</v>
      </c>
      <c r="AR87" s="354">
        <v>10</v>
      </c>
      <c r="AT87" s="355">
        <f>SUM(AO87:AR87)</f>
        <v>40</v>
      </c>
    </row>
    <row r="88" spans="1:46" ht="16.5" x14ac:dyDescent="0.25">
      <c r="A88" s="343"/>
      <c r="B88" s="344"/>
      <c r="C88" s="368"/>
      <c r="D88" s="368"/>
      <c r="E88" s="368"/>
      <c r="F88" s="369"/>
      <c r="G88" s="370"/>
      <c r="H88" s="371"/>
      <c r="I88" s="372"/>
      <c r="J88" s="350"/>
      <c r="K88" s="350"/>
      <c r="L88" s="380"/>
      <c r="M88" s="378"/>
      <c r="N88" s="378"/>
      <c r="O88" s="378"/>
      <c r="P88" s="378"/>
      <c r="Q88" s="378"/>
      <c r="R88" s="378"/>
      <c r="S88" s="378"/>
      <c r="T88" s="378"/>
      <c r="U88" s="378"/>
      <c r="V88" s="378"/>
      <c r="W88" s="375"/>
      <c r="Y88" s="355">
        <f>SUM(L88:W88)</f>
        <v>0</v>
      </c>
      <c r="AA88" s="356"/>
      <c r="AD88" s="343">
        <v>39</v>
      </c>
      <c r="AE88" s="344" t="s">
        <v>478</v>
      </c>
      <c r="AF88" s="368"/>
      <c r="AG88" s="368"/>
      <c r="AH88" s="368"/>
      <c r="AI88" s="369"/>
      <c r="AJ88" s="370"/>
      <c r="AK88" s="376">
        <v>1</v>
      </c>
      <c r="AL88" s="372" t="s">
        <v>436</v>
      </c>
      <c r="AM88" s="350">
        <v>385</v>
      </c>
      <c r="AN88" s="358">
        <f>+AK88*AM88</f>
        <v>385</v>
      </c>
      <c r="AO88" s="381">
        <v>1</v>
      </c>
      <c r="AP88" s="376"/>
      <c r="AQ88" s="378"/>
      <c r="AR88" s="375"/>
      <c r="AT88" s="355">
        <f>SUM(AO88:AR88)</f>
        <v>1</v>
      </c>
    </row>
    <row r="89" spans="1:46" ht="16.5" x14ac:dyDescent="0.25">
      <c r="A89" s="384"/>
      <c r="B89" s="385"/>
      <c r="C89" s="387"/>
      <c r="D89" s="387"/>
      <c r="E89" s="387"/>
      <c r="F89" s="388"/>
      <c r="G89" s="389"/>
      <c r="H89" s="390"/>
      <c r="I89" s="391"/>
      <c r="J89" s="392" t="s">
        <v>313</v>
      </c>
      <c r="K89" s="392"/>
      <c r="L89" s="393"/>
      <c r="M89" s="394"/>
      <c r="N89" s="394"/>
      <c r="O89" s="394"/>
      <c r="P89" s="394"/>
      <c r="Q89" s="394"/>
      <c r="R89" s="394"/>
      <c r="S89" s="394"/>
      <c r="T89" s="394"/>
      <c r="U89" s="394"/>
      <c r="V89" s="395"/>
      <c r="W89" s="396"/>
      <c r="X89" s="279"/>
      <c r="Y89" s="355"/>
      <c r="AA89" s="356"/>
      <c r="AD89" s="384"/>
      <c r="AE89" s="385"/>
      <c r="AF89" s="387"/>
      <c r="AG89" s="387"/>
      <c r="AH89" s="387"/>
      <c r="AI89" s="388"/>
      <c r="AJ89" s="389"/>
      <c r="AK89" s="397"/>
      <c r="AL89" s="391"/>
      <c r="AM89" s="392" t="s">
        <v>313</v>
      </c>
      <c r="AN89" s="398">
        <f>SUM(AN86:AN88)</f>
        <v>10760</v>
      </c>
      <c r="AO89" s="384"/>
      <c r="AP89" s="399"/>
      <c r="AQ89" s="394"/>
      <c r="AR89" s="396"/>
      <c r="AS89" s="279"/>
      <c r="AT89" s="355"/>
    </row>
    <row r="90" spans="1:46" x14ac:dyDescent="0.2">
      <c r="Y90" s="355">
        <f>SUM(Y85:Y89)</f>
        <v>0</v>
      </c>
      <c r="AA90" s="170" t="s">
        <v>480</v>
      </c>
      <c r="AK90" s="324"/>
      <c r="AL90" s="325"/>
      <c r="AN90" s="285"/>
      <c r="AT90" s="355">
        <f>SUM(AT85:AT89)</f>
        <v>46</v>
      </c>
    </row>
    <row r="91" spans="1:46" ht="16.5" customHeight="1" x14ac:dyDescent="0.45">
      <c r="A91" s="407" t="s">
        <v>479</v>
      </c>
      <c r="G91" s="408"/>
      <c r="Y91" s="355"/>
      <c r="AA91" s="356">
        <f>SUM(H86:H88)</f>
        <v>1</v>
      </c>
      <c r="AD91" s="170" t="s">
        <v>314</v>
      </c>
      <c r="AJ91" s="408" t="s">
        <v>315</v>
      </c>
      <c r="AK91" s="324"/>
      <c r="AL91" s="325"/>
      <c r="AN91" s="409"/>
      <c r="AO91" s="170" t="s">
        <v>314</v>
      </c>
      <c r="AT91" s="355"/>
    </row>
    <row r="92" spans="1:46" ht="16.5" customHeight="1" x14ac:dyDescent="0.45">
      <c r="L92" s="409"/>
      <c r="M92" s="409"/>
      <c r="N92" s="409"/>
      <c r="O92" s="409"/>
      <c r="P92" s="409"/>
      <c r="Q92" s="409"/>
      <c r="R92" s="409"/>
      <c r="S92" s="409"/>
      <c r="T92" s="409"/>
      <c r="U92" s="410"/>
      <c r="V92" s="410"/>
      <c r="W92" s="174"/>
      <c r="X92" s="174"/>
      <c r="Y92" s="355"/>
      <c r="AA92" s="356"/>
      <c r="AK92" s="324"/>
      <c r="AL92" s="325"/>
      <c r="AN92" s="409"/>
      <c r="AO92" s="409"/>
      <c r="AP92" s="409"/>
      <c r="AT92" s="355"/>
    </row>
    <row r="93" spans="1:46" ht="16.5" x14ac:dyDescent="0.25">
      <c r="A93" s="279" t="s">
        <v>481</v>
      </c>
      <c r="B93" s="279" t="s">
        <v>482</v>
      </c>
      <c r="C93" s="400"/>
      <c r="D93" s="400"/>
      <c r="E93" s="174"/>
      <c r="F93" s="174"/>
      <c r="G93" s="174"/>
      <c r="H93" s="401"/>
      <c r="I93" s="402"/>
      <c r="J93" s="174"/>
      <c r="K93" s="174"/>
      <c r="L93" s="174"/>
      <c r="U93" s="174"/>
      <c r="V93" s="667"/>
      <c r="W93" s="667"/>
      <c r="X93" s="174"/>
      <c r="Y93" s="355"/>
      <c r="AA93" s="356"/>
      <c r="AF93" s="699" t="s">
        <v>483</v>
      </c>
      <c r="AG93" s="699"/>
      <c r="AK93" s="403"/>
      <c r="AL93" s="404"/>
      <c r="AM93" s="173"/>
      <c r="AP93" s="699" t="s">
        <v>484</v>
      </c>
      <c r="AQ93" s="699"/>
      <c r="AR93" s="699"/>
      <c r="AT93" s="355"/>
    </row>
    <row r="94" spans="1:46" ht="16.5" x14ac:dyDescent="0.25">
      <c r="C94" s="700"/>
      <c r="D94" s="700"/>
      <c r="E94" s="174"/>
      <c r="F94" s="174"/>
      <c r="G94" s="174"/>
      <c r="H94" s="401"/>
      <c r="I94" s="402"/>
      <c r="J94" s="174"/>
      <c r="K94" s="174"/>
      <c r="L94" s="174"/>
      <c r="U94" s="174"/>
      <c r="V94" s="700"/>
      <c r="W94" s="700"/>
      <c r="X94" s="174"/>
      <c r="Y94" s="355"/>
      <c r="AA94" s="356"/>
      <c r="AF94" s="701" t="s">
        <v>51</v>
      </c>
      <c r="AG94" s="701"/>
      <c r="AK94" s="324"/>
      <c r="AL94" s="325"/>
      <c r="AP94" s="700" t="s">
        <v>485</v>
      </c>
      <c r="AQ94" s="700"/>
      <c r="AR94" s="700"/>
      <c r="AT94" s="355"/>
    </row>
    <row r="95" spans="1:46" ht="16.5" x14ac:dyDescent="0.25">
      <c r="A95" s="279"/>
      <c r="C95" s="174"/>
      <c r="D95" s="174"/>
      <c r="E95" s="174"/>
      <c r="F95" s="174"/>
      <c r="G95" s="223" t="s">
        <v>184</v>
      </c>
      <c r="H95" s="401"/>
      <c r="I95" s="402"/>
      <c r="J95" s="174"/>
      <c r="K95" s="174"/>
      <c r="L95" s="174"/>
      <c r="U95" s="174"/>
      <c r="V95" s="174"/>
      <c r="W95" s="174"/>
      <c r="X95" s="174"/>
      <c r="Y95" s="355"/>
      <c r="AA95" s="356"/>
      <c r="AF95" s="174"/>
      <c r="AG95" s="174"/>
      <c r="AK95" s="401"/>
      <c r="AL95" s="402"/>
      <c r="AM95" s="174"/>
      <c r="AP95" s="174"/>
      <c r="AQ95" s="174"/>
      <c r="AR95" s="174"/>
      <c r="AT95" s="355"/>
    </row>
    <row r="96" spans="1:46" ht="16.5" x14ac:dyDescent="0.25">
      <c r="C96" s="174"/>
      <c r="D96" s="174"/>
      <c r="E96" s="174"/>
      <c r="F96" s="174"/>
      <c r="G96" s="174"/>
      <c r="H96" s="401"/>
      <c r="I96" s="402"/>
      <c r="J96" s="174"/>
      <c r="K96" s="174"/>
      <c r="L96" s="174"/>
      <c r="U96" s="174"/>
      <c r="V96" s="174"/>
      <c r="W96" s="174"/>
      <c r="X96" s="174"/>
      <c r="Y96" s="355"/>
      <c r="AA96" s="356"/>
      <c r="AF96" s="174"/>
      <c r="AG96" s="174"/>
      <c r="AK96" s="401"/>
      <c r="AL96" s="402"/>
      <c r="AM96" s="174"/>
      <c r="AP96" s="174"/>
      <c r="AQ96" s="174"/>
      <c r="AR96" s="174"/>
      <c r="AT96" s="355"/>
    </row>
    <row r="97" spans="1:46" ht="16.5" x14ac:dyDescent="0.25">
      <c r="C97" s="702"/>
      <c r="D97" s="702"/>
      <c r="E97" s="174"/>
      <c r="F97" s="174"/>
      <c r="G97" s="174"/>
      <c r="H97" s="401"/>
      <c r="I97" s="703" t="s">
        <v>486</v>
      </c>
      <c r="J97" s="703"/>
      <c r="K97" s="703"/>
      <c r="L97" s="174"/>
      <c r="U97" s="174"/>
      <c r="V97" s="174"/>
      <c r="W97" s="174"/>
      <c r="X97" s="174"/>
      <c r="Y97" s="355"/>
      <c r="AA97" s="356"/>
      <c r="AF97" s="174"/>
      <c r="AG97" s="174"/>
      <c r="AK97" s="401"/>
      <c r="AL97" s="402"/>
      <c r="AM97" s="174"/>
      <c r="AP97" s="174"/>
      <c r="AQ97" s="174"/>
      <c r="AR97" s="174"/>
      <c r="AT97" s="355"/>
    </row>
    <row r="98" spans="1:46" ht="16.5" x14ac:dyDescent="0.25">
      <c r="C98" s="706"/>
      <c r="D98" s="706"/>
      <c r="E98" s="174"/>
      <c r="F98" s="174"/>
      <c r="G98" s="174"/>
      <c r="H98" s="401"/>
      <c r="I98" s="704" t="s">
        <v>51</v>
      </c>
      <c r="J98" s="705"/>
      <c r="K98" s="705"/>
      <c r="L98" s="174"/>
      <c r="U98" s="174"/>
      <c r="V98" s="174"/>
      <c r="W98" s="174"/>
      <c r="X98" s="174"/>
      <c r="Y98" s="355"/>
      <c r="AA98" s="356"/>
      <c r="AF98" s="174"/>
      <c r="AG98" s="174"/>
      <c r="AK98" s="401"/>
      <c r="AL98" s="402"/>
      <c r="AM98" s="174"/>
      <c r="AP98" s="174"/>
      <c r="AQ98" s="174"/>
      <c r="AR98" s="174"/>
      <c r="AT98" s="355"/>
    </row>
    <row r="99" spans="1:46" ht="16.5" x14ac:dyDescent="0.25">
      <c r="C99" s="174"/>
      <c r="D99" s="174"/>
      <c r="E99" s="174"/>
      <c r="F99" s="174"/>
      <c r="G99" s="174"/>
      <c r="H99" s="401"/>
      <c r="I99" s="402"/>
      <c r="J99" s="174"/>
      <c r="K99" s="174"/>
      <c r="L99" s="174"/>
      <c r="U99" s="174"/>
      <c r="V99" s="174"/>
      <c r="W99" s="174"/>
      <c r="X99" s="174"/>
      <c r="Y99" s="355"/>
      <c r="AA99" s="356"/>
      <c r="AF99" s="174"/>
      <c r="AG99" s="174"/>
      <c r="AK99" s="401"/>
      <c r="AL99" s="402"/>
      <c r="AM99" s="174"/>
      <c r="AP99" s="174"/>
      <c r="AQ99" s="174"/>
      <c r="AR99" s="174"/>
      <c r="AT99" s="355"/>
    </row>
    <row r="100" spans="1:46" ht="16.5" x14ac:dyDescent="0.25">
      <c r="C100" s="174"/>
      <c r="D100" s="174"/>
      <c r="E100" s="174"/>
      <c r="F100" s="174"/>
      <c r="G100" s="174"/>
      <c r="H100" s="401"/>
      <c r="I100" s="402"/>
      <c r="J100" s="174"/>
      <c r="K100" s="174"/>
      <c r="L100" s="174"/>
      <c r="U100" s="174"/>
      <c r="V100" s="174"/>
      <c r="W100" s="174"/>
      <c r="X100" s="174"/>
      <c r="Y100" s="355"/>
      <c r="AA100" s="356"/>
      <c r="AF100" s="174"/>
      <c r="AG100" s="174"/>
      <c r="AK100" s="401"/>
      <c r="AL100" s="402"/>
      <c r="AM100" s="174"/>
      <c r="AP100" s="174"/>
      <c r="AQ100" s="174"/>
      <c r="AR100" s="174"/>
      <c r="AT100" s="355"/>
    </row>
    <row r="101" spans="1:46" ht="16.5" x14ac:dyDescent="0.25">
      <c r="C101" s="324"/>
      <c r="D101" s="324"/>
      <c r="AA101" s="356"/>
    </row>
    <row r="102" spans="1:46" ht="16.5" x14ac:dyDescent="0.25">
      <c r="C102" s="324"/>
      <c r="D102" s="324"/>
      <c r="AA102" s="356"/>
    </row>
    <row r="103" spans="1:46" ht="16.5" x14ac:dyDescent="0.25">
      <c r="C103" s="324"/>
      <c r="D103" s="324"/>
      <c r="AA103" s="356"/>
    </row>
    <row r="104" spans="1:46" ht="16.5" x14ac:dyDescent="0.25">
      <c r="C104" s="324"/>
      <c r="D104" s="324"/>
      <c r="AA104" s="356"/>
    </row>
    <row r="105" spans="1:46" ht="16.5" x14ac:dyDescent="0.25">
      <c r="C105" s="324"/>
      <c r="D105" s="324"/>
      <c r="AA105" s="356"/>
    </row>
    <row r="106" spans="1:46" ht="16.5" x14ac:dyDescent="0.25">
      <c r="C106" s="324"/>
      <c r="D106" s="324"/>
      <c r="F106" s="279"/>
      <c r="AA106" s="356"/>
    </row>
    <row r="107" spans="1:46" ht="16.5" x14ac:dyDescent="0.25">
      <c r="C107" s="324"/>
      <c r="D107" s="324"/>
      <c r="AA107" s="356"/>
    </row>
    <row r="108" spans="1:46" ht="16.5" x14ac:dyDescent="0.25">
      <c r="C108" s="324"/>
      <c r="D108" s="324"/>
      <c r="AA108" s="356"/>
    </row>
    <row r="109" spans="1:46" ht="16.5" x14ac:dyDescent="0.25">
      <c r="C109" s="324"/>
      <c r="D109" s="324"/>
      <c r="AA109" s="356"/>
    </row>
    <row r="110" spans="1:46" ht="18" x14ac:dyDescent="0.25">
      <c r="A110" s="652" t="s">
        <v>487</v>
      </c>
      <c r="B110" s="652"/>
      <c r="C110" s="652"/>
      <c r="D110" s="652"/>
      <c r="E110" s="652"/>
      <c r="F110" s="652"/>
      <c r="G110" s="652"/>
      <c r="H110" s="652"/>
      <c r="I110" s="652"/>
      <c r="J110" s="652"/>
      <c r="K110" s="652"/>
      <c r="L110" s="652"/>
      <c r="M110" s="652"/>
      <c r="N110" s="652"/>
      <c r="O110" s="652"/>
      <c r="P110" s="652"/>
      <c r="Q110" s="652"/>
      <c r="R110" s="652"/>
      <c r="S110" s="652"/>
      <c r="T110" s="652"/>
      <c r="U110" s="652"/>
      <c r="V110" s="652"/>
      <c r="W110" s="652"/>
      <c r="AA110" s="356"/>
    </row>
    <row r="111" spans="1:46" ht="16.5" x14ac:dyDescent="0.25">
      <c r="A111" s="653" t="s">
        <v>1</v>
      </c>
      <c r="B111" s="653"/>
      <c r="C111" s="653"/>
      <c r="D111" s="653"/>
      <c r="E111" s="653"/>
      <c r="F111" s="653"/>
      <c r="G111" s="653"/>
      <c r="H111" s="653"/>
      <c r="I111" s="653"/>
      <c r="J111" s="653"/>
      <c r="K111" s="653"/>
      <c r="L111" s="653"/>
      <c r="M111" s="653"/>
      <c r="N111" s="653"/>
      <c r="O111" s="653"/>
      <c r="P111" s="653"/>
      <c r="Q111" s="653"/>
      <c r="R111" s="653"/>
      <c r="S111" s="653"/>
      <c r="T111" s="653"/>
      <c r="U111" s="653"/>
      <c r="V111" s="653"/>
      <c r="W111" s="653"/>
      <c r="AA111" s="356"/>
    </row>
    <row r="112" spans="1:46" ht="16.5" x14ac:dyDescent="0.25">
      <c r="D112" s="174"/>
      <c r="AA112" s="356"/>
    </row>
    <row r="113" spans="1:27" ht="17.25" x14ac:dyDescent="0.3">
      <c r="A113" s="326" t="s">
        <v>418</v>
      </c>
      <c r="D113" s="327" t="s">
        <v>419</v>
      </c>
      <c r="E113" s="173"/>
      <c r="F113" s="173"/>
      <c r="AA113" s="356"/>
    </row>
    <row r="114" spans="1:27" ht="16.5" x14ac:dyDescent="0.25">
      <c r="A114" s="328" t="s">
        <v>3</v>
      </c>
      <c r="D114" s="329"/>
      <c r="E114" s="174"/>
      <c r="F114" s="329"/>
      <c r="AA114" s="356"/>
    </row>
    <row r="115" spans="1:27" ht="17.25" x14ac:dyDescent="0.3">
      <c r="D115" s="330"/>
      <c r="E115" s="174"/>
      <c r="F115" s="174"/>
      <c r="AA115" s="356"/>
    </row>
    <row r="116" spans="1:27" ht="16.5" x14ac:dyDescent="0.25">
      <c r="A116" s="326" t="s">
        <v>4</v>
      </c>
      <c r="D116" s="174"/>
      <c r="E116" s="174"/>
      <c r="F116" s="174"/>
      <c r="AA116" s="356"/>
    </row>
    <row r="117" spans="1:27" ht="16.5" x14ac:dyDescent="0.25">
      <c r="F117" s="174"/>
      <c r="AA117" s="356"/>
    </row>
    <row r="118" spans="1:27" ht="16.5" x14ac:dyDescent="0.25">
      <c r="A118" s="685" t="s">
        <v>5</v>
      </c>
      <c r="B118" s="687" t="s">
        <v>6</v>
      </c>
      <c r="C118" s="688"/>
      <c r="D118" s="688"/>
      <c r="E118" s="688"/>
      <c r="F118" s="689"/>
      <c r="G118" s="693" t="s">
        <v>420</v>
      </c>
      <c r="H118" s="694"/>
      <c r="I118" s="695"/>
      <c r="J118" s="331" t="s">
        <v>421</v>
      </c>
      <c r="K118" s="332" t="s">
        <v>158</v>
      </c>
      <c r="L118" s="696" t="s">
        <v>422</v>
      </c>
      <c r="M118" s="697"/>
      <c r="N118" s="697"/>
      <c r="O118" s="697"/>
      <c r="P118" s="697"/>
      <c r="Q118" s="697"/>
      <c r="R118" s="697"/>
      <c r="S118" s="697"/>
      <c r="T118" s="697"/>
      <c r="U118" s="697"/>
      <c r="V118" s="697"/>
      <c r="W118" s="698"/>
      <c r="AA118" s="356"/>
    </row>
    <row r="119" spans="1:27" ht="16.5" x14ac:dyDescent="0.25">
      <c r="A119" s="686"/>
      <c r="B119" s="690"/>
      <c r="C119" s="691"/>
      <c r="D119" s="691"/>
      <c r="E119" s="691"/>
      <c r="F119" s="692"/>
      <c r="G119" s="681" t="s">
        <v>13</v>
      </c>
      <c r="H119" s="682"/>
      <c r="I119" s="683"/>
      <c r="J119" s="333" t="s">
        <v>159</v>
      </c>
      <c r="K119" s="334" t="s">
        <v>160</v>
      </c>
      <c r="L119" s="335" t="s">
        <v>14</v>
      </c>
      <c r="M119" s="336" t="s">
        <v>15</v>
      </c>
      <c r="N119" s="336" t="s">
        <v>16</v>
      </c>
      <c r="O119" s="336" t="s">
        <v>17</v>
      </c>
      <c r="P119" s="336" t="s">
        <v>18</v>
      </c>
      <c r="Q119" s="336" t="s">
        <v>423</v>
      </c>
      <c r="R119" s="336" t="s">
        <v>20</v>
      </c>
      <c r="S119" s="336" t="s">
        <v>21</v>
      </c>
      <c r="T119" s="336" t="s">
        <v>22</v>
      </c>
      <c r="U119" s="336" t="s">
        <v>23</v>
      </c>
      <c r="V119" s="336" t="s">
        <v>161</v>
      </c>
      <c r="W119" s="337" t="s">
        <v>25</v>
      </c>
      <c r="AA119" s="356"/>
    </row>
    <row r="120" spans="1:27" ht="16.5" x14ac:dyDescent="0.25">
      <c r="A120" s="343">
        <v>1</v>
      </c>
      <c r="B120" s="344" t="s">
        <v>491</v>
      </c>
      <c r="C120" s="345"/>
      <c r="D120" s="345"/>
      <c r="E120" s="345"/>
      <c r="F120" s="346"/>
      <c r="G120" s="347"/>
      <c r="H120" s="405">
        <v>1</v>
      </c>
      <c r="I120" s="349" t="s">
        <v>489</v>
      </c>
      <c r="J120" s="406">
        <v>200000</v>
      </c>
      <c r="K120" s="350"/>
      <c r="L120" s="352"/>
      <c r="M120" s="353"/>
      <c r="N120" s="353"/>
      <c r="O120" s="353"/>
      <c r="P120" s="353"/>
      <c r="Q120" s="353"/>
      <c r="R120" s="353"/>
      <c r="S120" s="353"/>
      <c r="T120" s="353"/>
      <c r="U120" s="353"/>
      <c r="V120" s="360"/>
      <c r="W120" s="354"/>
      <c r="AA120" s="356"/>
    </row>
    <row r="121" spans="1:27" ht="16.5" x14ac:dyDescent="0.25">
      <c r="A121" s="343">
        <v>2</v>
      </c>
      <c r="B121" s="344" t="s">
        <v>492</v>
      </c>
      <c r="C121" s="345"/>
      <c r="D121" s="345"/>
      <c r="E121" s="345"/>
      <c r="F121" s="346"/>
      <c r="G121" s="347"/>
      <c r="H121" s="371">
        <v>1</v>
      </c>
      <c r="I121" s="349" t="s">
        <v>489</v>
      </c>
      <c r="J121" s="406">
        <v>25000</v>
      </c>
      <c r="K121" s="350"/>
      <c r="L121" s="352"/>
      <c r="M121" s="353"/>
      <c r="N121" s="353"/>
      <c r="O121" s="353"/>
      <c r="P121" s="353"/>
      <c r="Q121" s="353"/>
      <c r="R121" s="353"/>
      <c r="S121" s="353"/>
      <c r="T121" s="353"/>
      <c r="U121" s="353"/>
      <c r="V121" s="360"/>
      <c r="W121" s="354"/>
      <c r="AA121" s="356"/>
    </row>
    <row r="122" spans="1:27" ht="16.5" x14ac:dyDescent="0.25">
      <c r="A122" s="343"/>
      <c r="B122" s="344"/>
      <c r="C122" s="345"/>
      <c r="D122" s="345"/>
      <c r="E122" s="345"/>
      <c r="F122" s="346"/>
      <c r="G122" s="347"/>
      <c r="H122" s="371"/>
      <c r="I122" s="349"/>
      <c r="J122" s="406"/>
      <c r="K122" s="350"/>
      <c r="L122" s="352"/>
      <c r="M122" s="353"/>
      <c r="N122" s="353"/>
      <c r="O122" s="353"/>
      <c r="P122" s="353"/>
      <c r="Q122" s="353"/>
      <c r="R122" s="353"/>
      <c r="S122" s="353"/>
      <c r="T122" s="353"/>
      <c r="U122" s="353"/>
      <c r="V122" s="360"/>
      <c r="W122" s="354"/>
      <c r="AA122" s="356"/>
    </row>
    <row r="123" spans="1:27" ht="16.5" x14ac:dyDescent="0.25">
      <c r="A123" s="343"/>
      <c r="B123" s="344"/>
      <c r="C123" s="345"/>
      <c r="D123" s="345"/>
      <c r="E123" s="345"/>
      <c r="F123" s="346"/>
      <c r="G123" s="347"/>
      <c r="H123" s="348"/>
      <c r="I123" s="349"/>
      <c r="J123" s="350"/>
      <c r="K123" s="350"/>
      <c r="L123" s="352"/>
      <c r="M123" s="353"/>
      <c r="N123" s="353"/>
      <c r="O123" s="353"/>
      <c r="P123" s="353"/>
      <c r="Q123" s="353"/>
      <c r="R123" s="353"/>
      <c r="S123" s="353"/>
      <c r="T123" s="353"/>
      <c r="U123" s="353"/>
      <c r="V123" s="353"/>
      <c r="W123" s="354"/>
      <c r="AA123" s="356"/>
    </row>
    <row r="124" spans="1:27" ht="16.5" x14ac:dyDescent="0.25">
      <c r="A124" s="343"/>
      <c r="B124" s="344"/>
      <c r="C124" s="368"/>
      <c r="D124" s="368"/>
      <c r="E124" s="368"/>
      <c r="F124" s="369"/>
      <c r="G124" s="370"/>
      <c r="H124" s="371"/>
      <c r="I124" s="372"/>
      <c r="J124" s="350"/>
      <c r="K124" s="350"/>
      <c r="L124" s="380"/>
      <c r="M124" s="378"/>
      <c r="N124" s="378"/>
      <c r="O124" s="378"/>
      <c r="P124" s="378"/>
      <c r="Q124" s="378"/>
      <c r="R124" s="378"/>
      <c r="S124" s="378"/>
      <c r="T124" s="378"/>
      <c r="U124" s="378"/>
      <c r="V124" s="378"/>
      <c r="W124" s="375"/>
      <c r="AA124" s="356"/>
    </row>
    <row r="125" spans="1:27" ht="16.5" x14ac:dyDescent="0.25">
      <c r="A125" s="384"/>
      <c r="B125" s="385"/>
      <c r="C125" s="387"/>
      <c r="D125" s="387"/>
      <c r="E125" s="387"/>
      <c r="F125" s="388"/>
      <c r="G125" s="389"/>
      <c r="H125" s="390"/>
      <c r="I125" s="391"/>
      <c r="J125" s="392"/>
      <c r="K125" s="392"/>
      <c r="L125" s="393"/>
      <c r="M125" s="394"/>
      <c r="N125" s="394"/>
      <c r="O125" s="394"/>
      <c r="P125" s="394"/>
      <c r="Q125" s="394"/>
      <c r="R125" s="394"/>
      <c r="S125" s="394"/>
      <c r="T125" s="394"/>
      <c r="U125" s="394"/>
      <c r="V125" s="395"/>
      <c r="W125" s="396"/>
      <c r="AA125" s="356"/>
    </row>
    <row r="126" spans="1:27" ht="16.5" x14ac:dyDescent="0.25">
      <c r="AA126" s="356"/>
    </row>
    <row r="127" spans="1:27" ht="17.25" x14ac:dyDescent="0.3">
      <c r="A127" s="407" t="s">
        <v>479</v>
      </c>
      <c r="G127" s="408"/>
      <c r="I127" s="707">
        <f>SUM(J120:J126)</f>
        <v>225000</v>
      </c>
      <c r="J127" s="707"/>
      <c r="AA127" s="356"/>
    </row>
    <row r="128" spans="1:27" ht="17.25" x14ac:dyDescent="0.3">
      <c r="A128" s="407"/>
      <c r="G128" s="408"/>
      <c r="I128" s="411"/>
      <c r="J128" s="411"/>
      <c r="AA128" s="356"/>
    </row>
    <row r="129" spans="1:27" ht="33" x14ac:dyDescent="0.45">
      <c r="L129" s="409"/>
      <c r="M129" s="409"/>
      <c r="N129" s="409"/>
      <c r="O129" s="409"/>
      <c r="P129" s="409"/>
      <c r="Q129" s="409"/>
      <c r="R129" s="409"/>
      <c r="S129" s="409"/>
      <c r="T129" s="409"/>
      <c r="U129" s="410"/>
      <c r="V129" s="410"/>
      <c r="W129" s="174"/>
      <c r="AA129" s="356"/>
    </row>
    <row r="130" spans="1:27" ht="16.5" x14ac:dyDescent="0.25">
      <c r="A130" s="279" t="s">
        <v>481</v>
      </c>
      <c r="B130" s="279" t="s">
        <v>482</v>
      </c>
      <c r="C130" s="400"/>
      <c r="D130" s="400"/>
      <c r="E130" s="174"/>
      <c r="F130" s="174"/>
      <c r="G130" s="174"/>
      <c r="H130" s="401"/>
      <c r="I130" s="402"/>
      <c r="J130" s="174"/>
      <c r="K130" s="174"/>
      <c r="L130" s="174"/>
      <c r="U130" s="174"/>
      <c r="V130" s="667"/>
      <c r="W130" s="667"/>
      <c r="AA130" s="356"/>
    </row>
    <row r="131" spans="1:27" ht="16.5" x14ac:dyDescent="0.25">
      <c r="C131" s="700"/>
      <c r="D131" s="700"/>
      <c r="E131" s="174"/>
      <c r="F131" s="174"/>
      <c r="G131" s="174"/>
      <c r="H131" s="401"/>
      <c r="I131" s="402"/>
      <c r="J131" s="174"/>
      <c r="K131" s="174"/>
      <c r="L131" s="174"/>
      <c r="U131" s="174"/>
      <c r="V131" s="700"/>
      <c r="W131" s="700"/>
      <c r="AA131" s="356"/>
    </row>
    <row r="132" spans="1:27" ht="16.5" x14ac:dyDescent="0.25">
      <c r="A132" s="279"/>
      <c r="C132" s="174"/>
      <c r="D132" s="174"/>
      <c r="E132" s="174"/>
      <c r="F132" s="174"/>
      <c r="G132" s="223" t="s">
        <v>184</v>
      </c>
      <c r="H132" s="401"/>
      <c r="I132" s="402"/>
      <c r="J132" s="174"/>
      <c r="K132" s="174"/>
      <c r="L132" s="174"/>
      <c r="U132" s="174"/>
      <c r="V132" s="174"/>
      <c r="W132" s="174"/>
      <c r="AA132" s="356"/>
    </row>
    <row r="133" spans="1:27" ht="16.5" x14ac:dyDescent="0.25">
      <c r="C133" s="174"/>
      <c r="D133" s="174"/>
      <c r="E133" s="174"/>
      <c r="F133" s="174"/>
      <c r="G133" s="174"/>
      <c r="H133" s="401"/>
      <c r="I133" s="402"/>
      <c r="J133" s="174"/>
      <c r="K133" s="174"/>
      <c r="L133" s="174"/>
      <c r="U133" s="174"/>
      <c r="V133" s="174"/>
      <c r="W133" s="174"/>
      <c r="AA133" s="356"/>
    </row>
    <row r="134" spans="1:27" ht="16.5" x14ac:dyDescent="0.25">
      <c r="C134" s="702"/>
      <c r="D134" s="702"/>
      <c r="E134" s="174"/>
      <c r="F134" s="174"/>
      <c r="G134" s="174"/>
      <c r="H134" s="401"/>
      <c r="I134" s="703" t="s">
        <v>486</v>
      </c>
      <c r="J134" s="703"/>
      <c r="K134" s="703"/>
      <c r="L134" s="174"/>
      <c r="U134" s="174"/>
      <c r="V134" s="174"/>
      <c r="W134" s="174"/>
      <c r="AA134" s="356"/>
    </row>
    <row r="135" spans="1:27" ht="16.5" x14ac:dyDescent="0.25">
      <c r="C135" s="706"/>
      <c r="D135" s="706"/>
      <c r="E135" s="174"/>
      <c r="F135" s="174"/>
      <c r="G135" s="174"/>
      <c r="H135" s="401"/>
      <c r="I135" s="704" t="s">
        <v>51</v>
      </c>
      <c r="J135" s="705"/>
      <c r="K135" s="705"/>
      <c r="L135" s="174"/>
      <c r="U135" s="174"/>
      <c r="V135" s="174"/>
      <c r="W135" s="174"/>
      <c r="AA135" s="356"/>
    </row>
    <row r="136" spans="1:27" ht="16.5" x14ac:dyDescent="0.25">
      <c r="C136" s="324"/>
      <c r="D136" s="324"/>
      <c r="AA136" s="356"/>
    </row>
    <row r="137" spans="1:27" ht="16.5" x14ac:dyDescent="0.25">
      <c r="C137" s="324"/>
      <c r="D137" s="324"/>
      <c r="AA137" s="356"/>
    </row>
    <row r="138" spans="1:27" ht="16.5" x14ac:dyDescent="0.25">
      <c r="C138" s="324"/>
      <c r="D138" s="324"/>
      <c r="AA138" s="356"/>
    </row>
    <row r="139" spans="1:27" ht="16.5" x14ac:dyDescent="0.25">
      <c r="C139" s="324"/>
      <c r="D139" s="324"/>
      <c r="AA139" s="356"/>
    </row>
    <row r="140" spans="1:27" ht="16.5" x14ac:dyDescent="0.25">
      <c r="C140" s="324"/>
      <c r="D140" s="324"/>
      <c r="AA140" s="356"/>
    </row>
    <row r="141" spans="1:27" ht="18" x14ac:dyDescent="0.25">
      <c r="A141" s="652" t="s">
        <v>154</v>
      </c>
      <c r="B141" s="652"/>
      <c r="C141" s="652"/>
      <c r="D141" s="652"/>
      <c r="E141" s="652"/>
      <c r="F141" s="652"/>
      <c r="G141" s="652"/>
      <c r="H141" s="652"/>
      <c r="I141" s="652"/>
      <c r="J141" s="652"/>
      <c r="K141" s="652"/>
      <c r="L141" s="652"/>
      <c r="M141" s="652"/>
      <c r="N141" s="652"/>
      <c r="O141" s="652"/>
      <c r="P141" s="652"/>
      <c r="Q141" s="652"/>
      <c r="R141" s="652"/>
      <c r="S141" s="652"/>
      <c r="T141" s="652"/>
      <c r="U141" s="652"/>
      <c r="V141" s="652"/>
      <c r="W141" s="652"/>
      <c r="AA141" s="356"/>
    </row>
    <row r="142" spans="1:27" ht="16.5" x14ac:dyDescent="0.25">
      <c r="A142" s="653" t="s">
        <v>1</v>
      </c>
      <c r="B142" s="653"/>
      <c r="C142" s="653"/>
      <c r="D142" s="653"/>
      <c r="E142" s="653"/>
      <c r="F142" s="653"/>
      <c r="G142" s="653"/>
      <c r="H142" s="653"/>
      <c r="I142" s="653"/>
      <c r="J142" s="653"/>
      <c r="K142" s="653"/>
      <c r="L142" s="653"/>
      <c r="M142" s="653"/>
      <c r="N142" s="653"/>
      <c r="O142" s="653"/>
      <c r="P142" s="653"/>
      <c r="Q142" s="653"/>
      <c r="R142" s="653"/>
      <c r="S142" s="653"/>
      <c r="T142" s="653"/>
      <c r="U142" s="653"/>
      <c r="V142" s="653"/>
      <c r="W142" s="653"/>
      <c r="AA142" s="356"/>
    </row>
    <row r="143" spans="1:27" ht="16.5" x14ac:dyDescent="0.25">
      <c r="D143" s="174"/>
      <c r="AA143" s="356"/>
    </row>
    <row r="144" spans="1:27" ht="17.25" x14ac:dyDescent="0.3">
      <c r="A144" s="326" t="s">
        <v>418</v>
      </c>
      <c r="D144" s="327" t="s">
        <v>419</v>
      </c>
      <c r="E144" s="173"/>
      <c r="F144" s="173"/>
      <c r="AA144" s="356"/>
    </row>
    <row r="145" spans="1:27" ht="16.5" x14ac:dyDescent="0.25">
      <c r="A145" s="328" t="s">
        <v>3</v>
      </c>
      <c r="D145" s="329"/>
      <c r="E145" s="174"/>
      <c r="F145" s="329"/>
      <c r="AA145" s="356"/>
    </row>
    <row r="146" spans="1:27" ht="17.25" x14ac:dyDescent="0.3">
      <c r="D146" s="330"/>
      <c r="E146" s="174"/>
      <c r="F146" s="174"/>
      <c r="AA146" s="356"/>
    </row>
    <row r="147" spans="1:27" ht="16.5" x14ac:dyDescent="0.25">
      <c r="A147" s="326" t="s">
        <v>4</v>
      </c>
      <c r="D147" s="174"/>
      <c r="E147" s="174"/>
      <c r="F147" s="174"/>
      <c r="AA147" s="356"/>
    </row>
    <row r="148" spans="1:27" ht="16.5" x14ac:dyDescent="0.25">
      <c r="F148" s="174"/>
      <c r="AA148" s="356"/>
    </row>
    <row r="149" spans="1:27" ht="16.5" x14ac:dyDescent="0.25">
      <c r="A149" s="685" t="s">
        <v>5</v>
      </c>
      <c r="B149" s="687" t="s">
        <v>6</v>
      </c>
      <c r="C149" s="688"/>
      <c r="D149" s="688"/>
      <c r="E149" s="688"/>
      <c r="F149" s="689"/>
      <c r="G149" s="693" t="s">
        <v>420</v>
      </c>
      <c r="H149" s="694"/>
      <c r="I149" s="695"/>
      <c r="J149" s="331" t="s">
        <v>421</v>
      </c>
      <c r="K149" s="332" t="s">
        <v>158</v>
      </c>
      <c r="L149" s="696" t="s">
        <v>422</v>
      </c>
      <c r="M149" s="697"/>
      <c r="N149" s="697"/>
      <c r="O149" s="697"/>
      <c r="P149" s="697"/>
      <c r="Q149" s="697"/>
      <c r="R149" s="697"/>
      <c r="S149" s="697"/>
      <c r="T149" s="697"/>
      <c r="U149" s="697"/>
      <c r="V149" s="697"/>
      <c r="W149" s="698"/>
      <c r="AA149" s="356"/>
    </row>
    <row r="150" spans="1:27" ht="16.5" x14ac:dyDescent="0.25">
      <c r="A150" s="686"/>
      <c r="B150" s="690"/>
      <c r="C150" s="691"/>
      <c r="D150" s="691"/>
      <c r="E150" s="691"/>
      <c r="F150" s="692"/>
      <c r="G150" s="681" t="s">
        <v>13</v>
      </c>
      <c r="H150" s="682"/>
      <c r="I150" s="683"/>
      <c r="J150" s="333" t="s">
        <v>159</v>
      </c>
      <c r="K150" s="334" t="s">
        <v>160</v>
      </c>
      <c r="L150" s="335" t="s">
        <v>14</v>
      </c>
      <c r="M150" s="336" t="s">
        <v>15</v>
      </c>
      <c r="N150" s="336" t="s">
        <v>16</v>
      </c>
      <c r="O150" s="336" t="s">
        <v>17</v>
      </c>
      <c r="P150" s="336" t="s">
        <v>18</v>
      </c>
      <c r="Q150" s="336" t="s">
        <v>423</v>
      </c>
      <c r="R150" s="336" t="s">
        <v>20</v>
      </c>
      <c r="S150" s="336" t="s">
        <v>21</v>
      </c>
      <c r="T150" s="336" t="s">
        <v>22</v>
      </c>
      <c r="U150" s="336" t="s">
        <v>23</v>
      </c>
      <c r="V150" s="336" t="s">
        <v>161</v>
      </c>
      <c r="W150" s="337" t="s">
        <v>25</v>
      </c>
      <c r="AA150" s="356"/>
    </row>
    <row r="151" spans="1:27" ht="16.5" x14ac:dyDescent="0.25">
      <c r="A151" s="343"/>
      <c r="B151" s="344"/>
      <c r="C151" s="345"/>
      <c r="D151" s="345"/>
      <c r="E151" s="345"/>
      <c r="F151" s="346"/>
      <c r="G151" s="347"/>
      <c r="H151" s="412"/>
      <c r="I151" s="349"/>
      <c r="J151" s="350"/>
      <c r="K151" s="350"/>
      <c r="L151" s="352"/>
      <c r="M151" s="353"/>
      <c r="N151" s="353"/>
      <c r="O151" s="353"/>
      <c r="P151" s="353"/>
      <c r="Q151" s="353"/>
      <c r="R151" s="353"/>
      <c r="S151" s="353"/>
      <c r="T151" s="353"/>
      <c r="U151" s="353"/>
      <c r="V151" s="360"/>
      <c r="W151" s="354"/>
      <c r="AA151" s="356"/>
    </row>
    <row r="152" spans="1:27" ht="16.5" x14ac:dyDescent="0.25">
      <c r="A152" s="343">
        <v>1</v>
      </c>
      <c r="B152" s="344" t="s">
        <v>490</v>
      </c>
      <c r="C152" s="345"/>
      <c r="D152" s="345"/>
      <c r="E152" s="345"/>
      <c r="F152" s="346"/>
      <c r="G152" s="347"/>
      <c r="H152" s="348">
        <v>5</v>
      </c>
      <c r="I152" s="349" t="s">
        <v>197</v>
      </c>
      <c r="J152" s="350">
        <f>75*H152</f>
        <v>375</v>
      </c>
      <c r="K152" s="351" t="s">
        <v>327</v>
      </c>
      <c r="L152" s="352"/>
      <c r="M152" s="353"/>
      <c r="N152" s="353"/>
      <c r="O152" s="353"/>
      <c r="P152" s="353"/>
      <c r="Q152" s="353"/>
      <c r="R152" s="353"/>
      <c r="S152" s="353"/>
      <c r="T152" s="353"/>
      <c r="U152" s="353"/>
      <c r="V152" s="360"/>
      <c r="W152" s="354"/>
      <c r="AA152" s="356"/>
    </row>
    <row r="153" spans="1:27" ht="16.5" x14ac:dyDescent="0.25">
      <c r="A153" s="343">
        <v>2</v>
      </c>
      <c r="B153" s="359" t="s">
        <v>431</v>
      </c>
      <c r="C153" s="345"/>
      <c r="D153" s="345"/>
      <c r="E153" s="345"/>
      <c r="F153" s="346"/>
      <c r="G153" s="347"/>
      <c r="H153" s="348">
        <v>20</v>
      </c>
      <c r="I153" s="349" t="s">
        <v>432</v>
      </c>
      <c r="J153" s="350">
        <f>20*H153</f>
        <v>400</v>
      </c>
      <c r="K153" s="351" t="s">
        <v>327</v>
      </c>
      <c r="L153" s="352"/>
      <c r="M153" s="353"/>
      <c r="N153" s="353"/>
      <c r="O153" s="353"/>
      <c r="P153" s="353"/>
      <c r="Q153" s="353"/>
      <c r="R153" s="353"/>
      <c r="S153" s="353"/>
      <c r="T153" s="353"/>
      <c r="U153" s="353"/>
      <c r="V153" s="360"/>
      <c r="W153" s="354"/>
      <c r="AA153" s="356"/>
    </row>
    <row r="154" spans="1:27" ht="16.5" x14ac:dyDescent="0.25">
      <c r="A154" s="343">
        <v>3</v>
      </c>
      <c r="B154" s="359" t="s">
        <v>433</v>
      </c>
      <c r="C154" s="345"/>
      <c r="D154" s="345"/>
      <c r="E154" s="345"/>
      <c r="F154" s="346"/>
      <c r="G154" s="347"/>
      <c r="H154" s="348">
        <v>4</v>
      </c>
      <c r="I154" s="349" t="s">
        <v>197</v>
      </c>
      <c r="J154" s="362">
        <f>55*H154</f>
        <v>220</v>
      </c>
      <c r="K154" s="351" t="s">
        <v>327</v>
      </c>
      <c r="L154" s="363"/>
      <c r="M154" s="364"/>
      <c r="N154" s="364"/>
      <c r="O154" s="364"/>
      <c r="P154" s="364"/>
      <c r="Q154" s="364"/>
      <c r="R154" s="364"/>
      <c r="S154" s="364"/>
      <c r="T154" s="364"/>
      <c r="U154" s="364"/>
      <c r="V154" s="364"/>
      <c r="W154" s="354"/>
      <c r="AA154" s="356"/>
    </row>
    <row r="155" spans="1:27" ht="16.5" x14ac:dyDescent="0.25">
      <c r="A155" s="343">
        <v>4</v>
      </c>
      <c r="B155" s="344" t="s">
        <v>493</v>
      </c>
      <c r="C155" s="368"/>
      <c r="D155" s="368"/>
      <c r="E155" s="368"/>
      <c r="F155" s="369"/>
      <c r="G155" s="370"/>
      <c r="H155" s="371">
        <v>200</v>
      </c>
      <c r="I155" s="372" t="s">
        <v>197</v>
      </c>
      <c r="J155" s="350">
        <f>4*H155</f>
        <v>800</v>
      </c>
      <c r="K155" s="351" t="s">
        <v>327</v>
      </c>
      <c r="L155" s="373"/>
      <c r="M155" s="374"/>
      <c r="N155" s="374"/>
      <c r="O155" s="374"/>
      <c r="P155" s="374"/>
      <c r="Q155" s="374"/>
      <c r="R155" s="374"/>
      <c r="S155" s="374"/>
      <c r="T155" s="374"/>
      <c r="U155" s="374"/>
      <c r="V155" s="374"/>
      <c r="W155" s="375"/>
      <c r="AA155" s="356"/>
    </row>
    <row r="156" spans="1:27" ht="16.5" x14ac:dyDescent="0.25">
      <c r="A156" s="343">
        <v>5</v>
      </c>
      <c r="B156" s="344" t="s">
        <v>494</v>
      </c>
      <c r="C156" s="368"/>
      <c r="D156" s="368"/>
      <c r="E156" s="368"/>
      <c r="F156" s="369"/>
      <c r="G156" s="370"/>
      <c r="H156" s="371">
        <v>10</v>
      </c>
      <c r="I156" s="372" t="s">
        <v>197</v>
      </c>
      <c r="J156" s="350">
        <f>20*H156</f>
        <v>200</v>
      </c>
      <c r="K156" s="351" t="s">
        <v>327</v>
      </c>
      <c r="L156" s="373"/>
      <c r="M156" s="374"/>
      <c r="N156" s="374"/>
      <c r="O156" s="374"/>
      <c r="P156" s="374"/>
      <c r="Q156" s="374"/>
      <c r="R156" s="374"/>
      <c r="S156" s="374"/>
      <c r="T156" s="374"/>
      <c r="U156" s="374"/>
      <c r="V156" s="374"/>
      <c r="W156" s="375"/>
      <c r="AA156" s="356"/>
    </row>
    <row r="157" spans="1:27" ht="16.5" x14ac:dyDescent="0.25">
      <c r="A157" s="343">
        <v>6</v>
      </c>
      <c r="B157" s="344" t="s">
        <v>88</v>
      </c>
      <c r="C157" s="368"/>
      <c r="D157" s="368"/>
      <c r="E157" s="368"/>
      <c r="F157" s="369"/>
      <c r="G157" s="370"/>
      <c r="H157" s="371">
        <v>200</v>
      </c>
      <c r="I157" s="372" t="s">
        <v>197</v>
      </c>
      <c r="J157" s="350">
        <f>7*H157</f>
        <v>1400</v>
      </c>
      <c r="K157" s="351" t="s">
        <v>327</v>
      </c>
      <c r="L157" s="373"/>
      <c r="M157" s="374"/>
      <c r="N157" s="374"/>
      <c r="O157" s="374"/>
      <c r="P157" s="374"/>
      <c r="Q157" s="374"/>
      <c r="R157" s="374"/>
      <c r="S157" s="374"/>
      <c r="T157" s="374"/>
      <c r="U157" s="374"/>
      <c r="V157" s="413"/>
      <c r="W157" s="375"/>
      <c r="AA157" s="356"/>
    </row>
    <row r="158" spans="1:27" ht="16.5" x14ac:dyDescent="0.25">
      <c r="A158" s="343">
        <v>7</v>
      </c>
      <c r="B158" s="359" t="s">
        <v>495</v>
      </c>
      <c r="C158" s="345"/>
      <c r="D158" s="345"/>
      <c r="E158" s="345"/>
      <c r="F158" s="346"/>
      <c r="G158" s="347"/>
      <c r="H158" s="371">
        <v>100</v>
      </c>
      <c r="I158" s="372" t="s">
        <v>197</v>
      </c>
      <c r="J158" s="350">
        <f>6*H158</f>
        <v>600</v>
      </c>
      <c r="K158" s="351" t="s">
        <v>327</v>
      </c>
      <c r="L158" s="363"/>
      <c r="M158" s="364"/>
      <c r="N158" s="364"/>
      <c r="O158" s="364"/>
      <c r="P158" s="364"/>
      <c r="Q158" s="364"/>
      <c r="R158" s="364"/>
      <c r="S158" s="364"/>
      <c r="T158" s="364"/>
      <c r="U158" s="364"/>
      <c r="V158" s="364"/>
      <c r="W158" s="354"/>
      <c r="AA158" s="356"/>
    </row>
    <row r="159" spans="1:27" ht="16.5" x14ac:dyDescent="0.25">
      <c r="A159" s="343">
        <v>8</v>
      </c>
      <c r="B159" s="359" t="s">
        <v>442</v>
      </c>
      <c r="C159" s="345"/>
      <c r="D159" s="345"/>
      <c r="E159" s="345"/>
      <c r="F159" s="346"/>
      <c r="G159" s="347"/>
      <c r="H159" s="348">
        <v>4</v>
      </c>
      <c r="I159" s="349" t="s">
        <v>443</v>
      </c>
      <c r="J159" s="350">
        <f>235*H159</f>
        <v>940</v>
      </c>
      <c r="K159" s="351" t="s">
        <v>327</v>
      </c>
      <c r="L159" s="363"/>
      <c r="M159" s="364"/>
      <c r="N159" s="364"/>
      <c r="O159" s="364"/>
      <c r="P159" s="364"/>
      <c r="Q159" s="364"/>
      <c r="R159" s="364"/>
      <c r="S159" s="364"/>
      <c r="T159" s="364"/>
      <c r="U159" s="364"/>
      <c r="V159" s="364"/>
      <c r="W159" s="354"/>
      <c r="AA159" s="356"/>
    </row>
    <row r="160" spans="1:27" ht="16.5" x14ac:dyDescent="0.25">
      <c r="A160" s="343">
        <v>9</v>
      </c>
      <c r="B160" s="344" t="s">
        <v>444</v>
      </c>
      <c r="C160" s="368"/>
      <c r="D160" s="368"/>
      <c r="E160" s="368"/>
      <c r="F160" s="369"/>
      <c r="G160" s="370"/>
      <c r="H160" s="371">
        <v>6</v>
      </c>
      <c r="I160" s="372" t="s">
        <v>445</v>
      </c>
      <c r="J160" s="350">
        <f>95*H160</f>
        <v>570</v>
      </c>
      <c r="K160" s="351" t="s">
        <v>327</v>
      </c>
      <c r="L160" s="373"/>
      <c r="M160" s="374"/>
      <c r="N160" s="374"/>
      <c r="O160" s="374"/>
      <c r="P160" s="374"/>
      <c r="Q160" s="374"/>
      <c r="R160" s="374"/>
      <c r="S160" s="374"/>
      <c r="T160" s="374"/>
      <c r="U160" s="374"/>
      <c r="V160" s="374"/>
      <c r="W160" s="375"/>
      <c r="AA160" s="356"/>
    </row>
    <row r="161" spans="1:27" ht="16.5" x14ac:dyDescent="0.25">
      <c r="A161" s="343">
        <v>10</v>
      </c>
      <c r="B161" s="359" t="s">
        <v>446</v>
      </c>
      <c r="C161" s="345"/>
      <c r="D161" s="345"/>
      <c r="E161" s="345"/>
      <c r="F161" s="346"/>
      <c r="G161" s="347"/>
      <c r="H161" s="348">
        <v>6</v>
      </c>
      <c r="I161" s="349" t="s">
        <v>445</v>
      </c>
      <c r="J161" s="350">
        <f>95*H161</f>
        <v>570</v>
      </c>
      <c r="K161" s="351" t="s">
        <v>327</v>
      </c>
      <c r="L161" s="363"/>
      <c r="M161" s="364"/>
      <c r="N161" s="364"/>
      <c r="O161" s="364"/>
      <c r="P161" s="364"/>
      <c r="Q161" s="364"/>
      <c r="R161" s="364"/>
      <c r="S161" s="364"/>
      <c r="T161" s="364"/>
      <c r="U161" s="364"/>
      <c r="V161" s="364"/>
      <c r="W161" s="354"/>
      <c r="AA161" s="356"/>
    </row>
    <row r="162" spans="1:27" ht="16.5" x14ac:dyDescent="0.25">
      <c r="A162" s="343">
        <v>11</v>
      </c>
      <c r="B162" s="344" t="s">
        <v>447</v>
      </c>
      <c r="C162" s="345"/>
      <c r="D162" s="345"/>
      <c r="E162" s="345"/>
      <c r="F162" s="346"/>
      <c r="G162" s="347"/>
      <c r="H162" s="348">
        <v>10</v>
      </c>
      <c r="I162" s="349" t="s">
        <v>448</v>
      </c>
      <c r="J162" s="350">
        <f>30*H162</f>
        <v>300</v>
      </c>
      <c r="K162" s="351" t="s">
        <v>327</v>
      </c>
      <c r="L162" s="363"/>
      <c r="M162" s="364"/>
      <c r="N162" s="364"/>
      <c r="O162" s="364"/>
      <c r="P162" s="364"/>
      <c r="Q162" s="364"/>
      <c r="R162" s="364"/>
      <c r="S162" s="364"/>
      <c r="T162" s="364"/>
      <c r="U162" s="364"/>
      <c r="V162" s="364"/>
      <c r="W162" s="354"/>
      <c r="AA162" s="356"/>
    </row>
    <row r="163" spans="1:27" ht="16.5" x14ac:dyDescent="0.25">
      <c r="A163" s="343">
        <v>12</v>
      </c>
      <c r="B163" s="344" t="s">
        <v>449</v>
      </c>
      <c r="C163" s="368"/>
      <c r="D163" s="368"/>
      <c r="E163" s="368"/>
      <c r="F163" s="369"/>
      <c r="G163" s="370"/>
      <c r="H163" s="371">
        <v>6</v>
      </c>
      <c r="I163" s="372" t="s">
        <v>445</v>
      </c>
      <c r="J163" s="350">
        <f>185*H163</f>
        <v>1110</v>
      </c>
      <c r="K163" s="351" t="s">
        <v>327</v>
      </c>
      <c r="L163" s="380"/>
      <c r="M163" s="378"/>
      <c r="N163" s="378"/>
      <c r="O163" s="378"/>
      <c r="P163" s="378"/>
      <c r="Q163" s="378"/>
      <c r="R163" s="378"/>
      <c r="S163" s="378"/>
      <c r="T163" s="378"/>
      <c r="U163" s="378"/>
      <c r="V163" s="374"/>
      <c r="W163" s="375"/>
      <c r="AA163" s="356"/>
    </row>
    <row r="164" spans="1:27" ht="16.5" x14ac:dyDescent="0.25">
      <c r="A164" s="343">
        <v>13</v>
      </c>
      <c r="B164" s="344" t="s">
        <v>496</v>
      </c>
      <c r="C164" s="368"/>
      <c r="D164" s="368"/>
      <c r="E164" s="368"/>
      <c r="F164" s="369"/>
      <c r="G164" s="370"/>
      <c r="H164" s="371">
        <v>10</v>
      </c>
      <c r="I164" s="372" t="s">
        <v>197</v>
      </c>
      <c r="J164" s="350">
        <f>20*H164</f>
        <v>200</v>
      </c>
      <c r="K164" s="351" t="s">
        <v>327</v>
      </c>
      <c r="L164" s="380"/>
      <c r="M164" s="378"/>
      <c r="N164" s="378"/>
      <c r="O164" s="378"/>
      <c r="P164" s="378"/>
      <c r="Q164" s="378"/>
      <c r="R164" s="378"/>
      <c r="S164" s="378"/>
      <c r="T164" s="378"/>
      <c r="U164" s="378"/>
      <c r="V164" s="374"/>
      <c r="W164" s="375"/>
      <c r="AA164" s="356"/>
    </row>
    <row r="165" spans="1:27" ht="16.5" x14ac:dyDescent="0.25">
      <c r="A165" s="343">
        <v>14</v>
      </c>
      <c r="B165" s="359" t="s">
        <v>497</v>
      </c>
      <c r="C165" s="345"/>
      <c r="D165" s="345"/>
      <c r="E165" s="345"/>
      <c r="F165" s="346"/>
      <c r="G165" s="347"/>
      <c r="H165" s="348">
        <v>10</v>
      </c>
      <c r="I165" s="349" t="s">
        <v>432</v>
      </c>
      <c r="J165" s="350">
        <f>45*H165</f>
        <v>450</v>
      </c>
      <c r="K165" s="351" t="s">
        <v>327</v>
      </c>
      <c r="L165" s="352"/>
      <c r="M165" s="353"/>
      <c r="N165" s="353"/>
      <c r="O165" s="353"/>
      <c r="P165" s="353"/>
      <c r="Q165" s="353"/>
      <c r="R165" s="353"/>
      <c r="S165" s="353"/>
      <c r="T165" s="353"/>
      <c r="U165" s="353"/>
      <c r="V165" s="353"/>
      <c r="W165" s="354"/>
      <c r="AA165" s="356"/>
    </row>
    <row r="166" spans="1:27" ht="16.5" x14ac:dyDescent="0.25">
      <c r="A166" s="343">
        <v>15</v>
      </c>
      <c r="B166" s="344" t="s">
        <v>451</v>
      </c>
      <c r="C166" s="368"/>
      <c r="D166" s="368"/>
      <c r="E166" s="368"/>
      <c r="F166" s="369"/>
      <c r="G166" s="370"/>
      <c r="H166" s="371">
        <v>4</v>
      </c>
      <c r="I166" s="372" t="s">
        <v>448</v>
      </c>
      <c r="J166" s="350">
        <f>85*H166</f>
        <v>340</v>
      </c>
      <c r="K166" s="351" t="s">
        <v>327</v>
      </c>
      <c r="L166" s="380"/>
      <c r="M166" s="378"/>
      <c r="N166" s="378"/>
      <c r="O166" s="378"/>
      <c r="P166" s="378"/>
      <c r="Q166" s="378"/>
      <c r="R166" s="378"/>
      <c r="S166" s="378"/>
      <c r="T166" s="378"/>
      <c r="U166" s="378"/>
      <c r="V166" s="378"/>
      <c r="W166" s="375"/>
      <c r="AA166" s="356"/>
    </row>
    <row r="167" spans="1:27" ht="16.5" x14ac:dyDescent="0.25">
      <c r="A167" s="343">
        <v>16</v>
      </c>
      <c r="B167" s="359" t="s">
        <v>459</v>
      </c>
      <c r="C167" s="345"/>
      <c r="D167" s="345"/>
      <c r="E167" s="345"/>
      <c r="F167" s="346"/>
      <c r="G167" s="347"/>
      <c r="H167" s="348">
        <v>10</v>
      </c>
      <c r="I167" s="349" t="s">
        <v>460</v>
      </c>
      <c r="J167" s="350">
        <f>20*H167</f>
        <v>200</v>
      </c>
      <c r="K167" s="351" t="s">
        <v>327</v>
      </c>
      <c r="L167" s="352"/>
      <c r="M167" s="353"/>
      <c r="N167" s="353"/>
      <c r="O167" s="353"/>
      <c r="P167" s="353"/>
      <c r="Q167" s="353"/>
      <c r="R167" s="353"/>
      <c r="S167" s="353"/>
      <c r="T167" s="353"/>
      <c r="U167" s="353"/>
      <c r="V167" s="353"/>
      <c r="W167" s="354"/>
      <c r="AA167" s="356"/>
    </row>
    <row r="168" spans="1:27" ht="16.5" x14ac:dyDescent="0.25">
      <c r="A168" s="343">
        <v>17</v>
      </c>
      <c r="B168" s="359" t="s">
        <v>464</v>
      </c>
      <c r="C168" s="345"/>
      <c r="D168" s="345"/>
      <c r="E168" s="345"/>
      <c r="F168" s="346"/>
      <c r="G168" s="347"/>
      <c r="H168" s="348">
        <v>10</v>
      </c>
      <c r="I168" s="349" t="s">
        <v>448</v>
      </c>
      <c r="J168" s="350">
        <f>60*H168</f>
        <v>600</v>
      </c>
      <c r="K168" s="351" t="s">
        <v>327</v>
      </c>
      <c r="L168" s="352"/>
      <c r="M168" s="378"/>
      <c r="N168" s="378"/>
      <c r="O168" s="378"/>
      <c r="P168" s="378"/>
      <c r="Q168" s="378"/>
      <c r="R168" s="378"/>
      <c r="S168" s="378"/>
      <c r="T168" s="378"/>
      <c r="U168" s="378"/>
      <c r="V168" s="378"/>
      <c r="W168" s="354"/>
      <c r="AA168" s="356"/>
    </row>
    <row r="169" spans="1:27" ht="16.5" x14ac:dyDescent="0.25">
      <c r="A169" s="414">
        <v>18</v>
      </c>
      <c r="B169" s="415" t="s">
        <v>468</v>
      </c>
      <c r="C169" s="416"/>
      <c r="D169" s="416"/>
      <c r="E169" s="416"/>
      <c r="F169" s="417"/>
      <c r="G169" s="418"/>
      <c r="H169" s="419">
        <v>2</v>
      </c>
      <c r="I169" s="420" t="s">
        <v>197</v>
      </c>
      <c r="J169" s="421">
        <f>75*H169</f>
        <v>150</v>
      </c>
      <c r="K169" s="422" t="s">
        <v>327</v>
      </c>
      <c r="L169" s="423"/>
      <c r="M169" s="424"/>
      <c r="N169" s="424"/>
      <c r="O169" s="424"/>
      <c r="P169" s="424"/>
      <c r="Q169" s="424"/>
      <c r="R169" s="424"/>
      <c r="S169" s="424"/>
      <c r="T169" s="424"/>
      <c r="U169" s="424"/>
      <c r="V169" s="424"/>
      <c r="W169" s="425"/>
      <c r="AA169" s="356"/>
    </row>
    <row r="170" spans="1:27" ht="16.5" x14ac:dyDescent="0.25">
      <c r="A170" s="426">
        <v>19</v>
      </c>
      <c r="B170" s="427" t="s">
        <v>498</v>
      </c>
      <c r="C170" s="428"/>
      <c r="D170" s="428"/>
      <c r="E170" s="428"/>
      <c r="F170" s="429"/>
      <c r="G170" s="430"/>
      <c r="H170" s="405">
        <v>1</v>
      </c>
      <c r="I170" s="431" t="s">
        <v>436</v>
      </c>
      <c r="J170" s="432">
        <f>500*H170</f>
        <v>500</v>
      </c>
      <c r="K170" s="433" t="s">
        <v>327</v>
      </c>
      <c r="L170" s="434"/>
      <c r="M170" s="435"/>
      <c r="N170" s="435"/>
      <c r="O170" s="435"/>
      <c r="P170" s="435"/>
      <c r="Q170" s="435"/>
      <c r="R170" s="435"/>
      <c r="S170" s="435"/>
      <c r="T170" s="435"/>
      <c r="U170" s="435"/>
      <c r="V170" s="435"/>
      <c r="W170" s="436"/>
      <c r="AA170" s="356"/>
    </row>
    <row r="171" spans="1:27" ht="16.5" x14ac:dyDescent="0.25">
      <c r="A171" s="343">
        <v>20</v>
      </c>
      <c r="B171" s="344" t="s">
        <v>475</v>
      </c>
      <c r="C171" s="368"/>
      <c r="D171" s="368"/>
      <c r="E171" s="368"/>
      <c r="F171" s="369"/>
      <c r="G171" s="370"/>
      <c r="H171" s="371">
        <v>1</v>
      </c>
      <c r="I171" s="372" t="s">
        <v>436</v>
      </c>
      <c r="J171" s="350">
        <f>385*H171</f>
        <v>385</v>
      </c>
      <c r="K171" s="351" t="s">
        <v>327</v>
      </c>
      <c r="L171" s="380"/>
      <c r="M171" s="378"/>
      <c r="N171" s="378"/>
      <c r="O171" s="378"/>
      <c r="P171" s="378"/>
      <c r="Q171" s="378"/>
      <c r="R171" s="378"/>
      <c r="S171" s="378"/>
      <c r="T171" s="378"/>
      <c r="U171" s="378"/>
      <c r="V171" s="378"/>
      <c r="W171" s="375"/>
      <c r="AA171" s="356"/>
    </row>
    <row r="172" spans="1:27" ht="16.5" x14ac:dyDescent="0.25">
      <c r="A172" s="343">
        <v>21</v>
      </c>
      <c r="B172" s="344" t="s">
        <v>478</v>
      </c>
      <c r="C172" s="368"/>
      <c r="D172" s="368"/>
      <c r="E172" s="368"/>
      <c r="F172" s="369"/>
      <c r="G172" s="370"/>
      <c r="H172" s="371">
        <v>1</v>
      </c>
      <c r="I172" s="372" t="s">
        <v>436</v>
      </c>
      <c r="J172" s="350">
        <f>385*H172</f>
        <v>385</v>
      </c>
      <c r="K172" s="351" t="s">
        <v>327</v>
      </c>
      <c r="L172" s="380"/>
      <c r="M172" s="378"/>
      <c r="N172" s="378"/>
      <c r="O172" s="378"/>
      <c r="P172" s="378"/>
      <c r="Q172" s="378"/>
      <c r="R172" s="378"/>
      <c r="S172" s="378"/>
      <c r="T172" s="378"/>
      <c r="U172" s="378"/>
      <c r="V172" s="378"/>
      <c r="W172" s="375"/>
      <c r="AA172" s="356"/>
    </row>
    <row r="173" spans="1:27" ht="16.5" x14ac:dyDescent="0.25">
      <c r="A173" s="384"/>
      <c r="B173" s="385"/>
      <c r="C173" s="387"/>
      <c r="D173" s="387"/>
      <c r="E173" s="387"/>
      <c r="F173" s="388"/>
      <c r="G173" s="389"/>
      <c r="H173" s="390"/>
      <c r="I173" s="391"/>
      <c r="J173" s="392"/>
      <c r="K173" s="392"/>
      <c r="L173" s="393"/>
      <c r="M173" s="394"/>
      <c r="N173" s="394"/>
      <c r="O173" s="394"/>
      <c r="P173" s="394"/>
      <c r="Q173" s="394"/>
      <c r="R173" s="394"/>
      <c r="S173" s="394"/>
      <c r="T173" s="394"/>
      <c r="U173" s="394"/>
      <c r="V173" s="395"/>
      <c r="W173" s="396"/>
      <c r="AA173" s="356"/>
    </row>
    <row r="174" spans="1:27" ht="16.5" x14ac:dyDescent="0.25">
      <c r="AA174" s="356"/>
    </row>
    <row r="175" spans="1:27" ht="16.5" x14ac:dyDescent="0.25">
      <c r="A175" s="407" t="s">
        <v>479</v>
      </c>
      <c r="G175" s="408"/>
      <c r="I175" s="708">
        <f>SUM(J151:J173)</f>
        <v>10695</v>
      </c>
      <c r="J175" s="708"/>
      <c r="AA175" s="356"/>
    </row>
    <row r="176" spans="1:27" ht="33" x14ac:dyDescent="0.45">
      <c r="L176" s="409"/>
      <c r="M176" s="409"/>
      <c r="N176" s="409"/>
      <c r="O176" s="409"/>
      <c r="P176" s="409"/>
      <c r="Q176" s="409"/>
      <c r="R176" s="409"/>
      <c r="S176" s="409"/>
      <c r="T176" s="409"/>
      <c r="U176" s="410"/>
      <c r="V176" s="410"/>
      <c r="W176" s="174"/>
      <c r="AA176" s="356"/>
    </row>
    <row r="177" spans="1:27" ht="16.5" x14ac:dyDescent="0.25">
      <c r="A177" s="279" t="s">
        <v>481</v>
      </c>
      <c r="B177" s="279" t="s">
        <v>482</v>
      </c>
      <c r="C177" s="400"/>
      <c r="D177" s="400"/>
      <c r="E177" s="174"/>
      <c r="F177" s="174"/>
      <c r="G177" s="174"/>
      <c r="H177" s="401"/>
      <c r="I177" s="402"/>
      <c r="J177" s="174"/>
      <c r="K177" s="174"/>
      <c r="L177" s="174"/>
      <c r="U177" s="174"/>
      <c r="V177" s="667"/>
      <c r="W177" s="667"/>
      <c r="AA177" s="356"/>
    </row>
    <row r="178" spans="1:27" ht="16.5" x14ac:dyDescent="0.25">
      <c r="C178" s="700"/>
      <c r="D178" s="700"/>
      <c r="E178" s="174"/>
      <c r="F178" s="174"/>
      <c r="G178" s="174"/>
      <c r="H178" s="401"/>
      <c r="I178" s="402"/>
      <c r="J178" s="174"/>
      <c r="K178" s="174"/>
      <c r="L178" s="174"/>
      <c r="U178" s="174"/>
      <c r="V178" s="700"/>
      <c r="W178" s="700"/>
      <c r="AA178" s="356"/>
    </row>
    <row r="179" spans="1:27" ht="16.5" x14ac:dyDescent="0.25">
      <c r="A179" s="279"/>
      <c r="C179" s="174"/>
      <c r="D179" s="174"/>
      <c r="E179" s="174"/>
      <c r="F179" s="174"/>
      <c r="G179" s="223" t="s">
        <v>184</v>
      </c>
      <c r="H179" s="401"/>
      <c r="I179" s="402"/>
      <c r="J179" s="174"/>
      <c r="K179" s="174"/>
      <c r="L179" s="174"/>
      <c r="U179" s="174"/>
      <c r="V179" s="174"/>
      <c r="W179" s="174"/>
      <c r="AA179" s="356"/>
    </row>
    <row r="180" spans="1:27" ht="16.5" x14ac:dyDescent="0.25">
      <c r="C180" s="174"/>
      <c r="D180" s="174"/>
      <c r="E180" s="174"/>
      <c r="F180" s="174"/>
      <c r="G180" s="174"/>
      <c r="H180" s="401"/>
      <c r="I180" s="402"/>
      <c r="J180" s="174"/>
      <c r="K180" s="174"/>
      <c r="L180" s="174"/>
      <c r="U180" s="174"/>
      <c r="V180" s="174"/>
      <c r="W180" s="174"/>
      <c r="AA180" s="356"/>
    </row>
    <row r="181" spans="1:27" ht="16.5" x14ac:dyDescent="0.25">
      <c r="C181" s="709"/>
      <c r="D181" s="709"/>
      <c r="E181" s="174"/>
      <c r="F181" s="174"/>
      <c r="G181" s="174"/>
      <c r="H181" s="401"/>
      <c r="I181" s="703" t="s">
        <v>486</v>
      </c>
      <c r="J181" s="703"/>
      <c r="K181" s="703"/>
      <c r="L181" s="174"/>
      <c r="U181" s="174"/>
      <c r="V181" s="174"/>
      <c r="W181" s="174"/>
      <c r="AA181" s="356"/>
    </row>
    <row r="182" spans="1:27" ht="16.5" x14ac:dyDescent="0.25">
      <c r="C182" s="174"/>
      <c r="D182" s="174"/>
      <c r="E182" s="174"/>
      <c r="F182" s="174"/>
      <c r="G182" s="174"/>
      <c r="H182" s="401"/>
      <c r="I182" s="704" t="s">
        <v>51</v>
      </c>
      <c r="J182" s="705"/>
      <c r="K182" s="705"/>
      <c r="L182" s="174"/>
      <c r="U182" s="174"/>
      <c r="V182" s="174"/>
      <c r="W182" s="174"/>
      <c r="AA182" s="356"/>
    </row>
    <row r="183" spans="1:27" ht="16.5" x14ac:dyDescent="0.25">
      <c r="C183" s="324"/>
      <c r="D183" s="324"/>
      <c r="AA183" s="356"/>
    </row>
    <row r="184" spans="1:27" ht="16.5" x14ac:dyDescent="0.25">
      <c r="C184" s="324"/>
      <c r="D184" s="324"/>
      <c r="AA184" s="356"/>
    </row>
    <row r="185" spans="1:27" ht="16.5" x14ac:dyDescent="0.25">
      <c r="C185" s="324"/>
      <c r="D185" s="324"/>
      <c r="AA185" s="356"/>
    </row>
    <row r="186" spans="1:27" ht="16.5" x14ac:dyDescent="0.25">
      <c r="C186" s="324"/>
      <c r="D186" s="324"/>
      <c r="AA186" s="356"/>
    </row>
    <row r="187" spans="1:27" ht="16.5" x14ac:dyDescent="0.25">
      <c r="C187" s="324"/>
      <c r="D187" s="324"/>
      <c r="AA187" s="356"/>
    </row>
    <row r="188" spans="1:27" ht="16.5" x14ac:dyDescent="0.25">
      <c r="C188" s="324"/>
      <c r="D188" s="324"/>
      <c r="AA188" s="356"/>
    </row>
    <row r="189" spans="1:27" ht="16.5" x14ac:dyDescent="0.25">
      <c r="C189" s="324"/>
      <c r="D189" s="324"/>
      <c r="AA189" s="356"/>
    </row>
    <row r="190" spans="1:27" ht="16.5" x14ac:dyDescent="0.25">
      <c r="C190" s="324"/>
      <c r="D190" s="324"/>
      <c r="AA190" s="356"/>
    </row>
    <row r="191" spans="1:27" ht="16.5" x14ac:dyDescent="0.25">
      <c r="C191" s="324"/>
      <c r="D191" s="324"/>
      <c r="AA191" s="356"/>
    </row>
    <row r="192" spans="1:27" ht="16.5" x14ac:dyDescent="0.25">
      <c r="C192" s="324"/>
      <c r="D192" s="324"/>
      <c r="AA192" s="356"/>
    </row>
    <row r="193" spans="3:27" ht="16.5" x14ac:dyDescent="0.25">
      <c r="C193" s="324"/>
      <c r="D193" s="324"/>
      <c r="AA193" s="356"/>
    </row>
    <row r="194" spans="3:27" ht="16.5" x14ac:dyDescent="0.25">
      <c r="C194" s="324"/>
      <c r="D194" s="324"/>
      <c r="AA194" s="356"/>
    </row>
    <row r="195" spans="3:27" ht="16.5" x14ac:dyDescent="0.25">
      <c r="C195" s="324"/>
      <c r="D195" s="324"/>
      <c r="AA195" s="356"/>
    </row>
    <row r="196" spans="3:27" ht="16.5" x14ac:dyDescent="0.25">
      <c r="C196" s="324"/>
      <c r="D196" s="324"/>
      <c r="AA196" s="356"/>
    </row>
    <row r="197" spans="3:27" ht="16.5" x14ac:dyDescent="0.25">
      <c r="C197" s="324"/>
      <c r="D197" s="324"/>
      <c r="AA197" s="356"/>
    </row>
    <row r="198" spans="3:27" ht="16.5" x14ac:dyDescent="0.25">
      <c r="C198" s="324"/>
      <c r="D198" s="324"/>
      <c r="AA198" s="356"/>
    </row>
    <row r="199" spans="3:27" ht="16.5" x14ac:dyDescent="0.25">
      <c r="C199" s="324"/>
      <c r="D199" s="324"/>
      <c r="AA199" s="356"/>
    </row>
    <row r="200" spans="3:27" ht="16.5" x14ac:dyDescent="0.25">
      <c r="C200" s="324"/>
      <c r="D200" s="324"/>
      <c r="AA200" s="356"/>
    </row>
    <row r="201" spans="3:27" ht="16.5" x14ac:dyDescent="0.25">
      <c r="C201" s="324"/>
      <c r="D201" s="324"/>
      <c r="AA201" s="356"/>
    </row>
    <row r="202" spans="3:27" ht="16.5" x14ac:dyDescent="0.25">
      <c r="C202" s="324"/>
      <c r="D202" s="324"/>
      <c r="AA202" s="356"/>
    </row>
    <row r="203" spans="3:27" ht="16.5" x14ac:dyDescent="0.25">
      <c r="C203" s="324"/>
      <c r="D203" s="324"/>
      <c r="AA203" s="356"/>
    </row>
    <row r="204" spans="3:27" ht="16.5" x14ac:dyDescent="0.25">
      <c r="C204" s="324"/>
      <c r="D204" s="324"/>
      <c r="AA204" s="356"/>
    </row>
    <row r="205" spans="3:27" ht="16.5" x14ac:dyDescent="0.25">
      <c r="C205" s="324"/>
      <c r="D205" s="324"/>
      <c r="AA205" s="356"/>
    </row>
    <row r="206" spans="3:27" ht="16.5" x14ac:dyDescent="0.25">
      <c r="C206" s="324"/>
      <c r="D206" s="324"/>
      <c r="AA206" s="356"/>
    </row>
    <row r="207" spans="3:27" ht="16.5" x14ac:dyDescent="0.25">
      <c r="C207" s="324"/>
      <c r="D207" s="324"/>
      <c r="AA207" s="356"/>
    </row>
    <row r="208" spans="3:27" ht="16.5" x14ac:dyDescent="0.25">
      <c r="C208" s="324"/>
      <c r="D208" s="324"/>
      <c r="AA208" s="356"/>
    </row>
    <row r="209" spans="2:27" ht="16.5" x14ac:dyDescent="0.25">
      <c r="C209" s="324"/>
      <c r="D209" s="324"/>
      <c r="AA209" s="356"/>
    </row>
    <row r="210" spans="2:27" ht="16.5" x14ac:dyDescent="0.25">
      <c r="C210" s="324"/>
      <c r="D210" s="324"/>
      <c r="AA210" s="356"/>
    </row>
    <row r="211" spans="2:27" ht="16.5" x14ac:dyDescent="0.25">
      <c r="C211" s="324"/>
      <c r="D211" s="324"/>
      <c r="AA211" s="356"/>
    </row>
    <row r="212" spans="2:27" ht="16.5" x14ac:dyDescent="0.25">
      <c r="C212" s="324"/>
      <c r="D212" s="324"/>
      <c r="AA212" s="356"/>
    </row>
    <row r="213" spans="2:27" ht="16.5" x14ac:dyDescent="0.25">
      <c r="C213" s="324"/>
      <c r="D213" s="324"/>
      <c r="AA213" s="356"/>
    </row>
    <row r="214" spans="2:27" ht="16.5" x14ac:dyDescent="0.25">
      <c r="C214" s="324"/>
      <c r="D214" s="324"/>
      <c r="AA214" s="356"/>
    </row>
    <row r="215" spans="2:27" x14ac:dyDescent="0.2">
      <c r="B215" s="173"/>
      <c r="C215" s="403"/>
      <c r="D215" s="403"/>
      <c r="E215" s="173"/>
      <c r="F215" s="173"/>
      <c r="G215" s="173"/>
      <c r="H215" s="403"/>
      <c r="I215" s="404"/>
      <c r="J215" s="173"/>
      <c r="K215" s="173"/>
      <c r="L215" s="173"/>
      <c r="M215" s="173"/>
      <c r="N215" s="173"/>
      <c r="O215" s="173"/>
      <c r="P215" s="173"/>
      <c r="Q215" s="173"/>
      <c r="R215" s="173"/>
      <c r="S215" s="173"/>
      <c r="T215" s="173"/>
      <c r="U215" s="173"/>
      <c r="V215" s="173"/>
      <c r="W215" s="173"/>
    </row>
  </sheetData>
  <sheetProtection password="C1B6" sheet="1" objects="1" scenarios="1"/>
  <mergeCells count="76">
    <mergeCell ref="I175:J175"/>
    <mergeCell ref="V177:W177"/>
    <mergeCell ref="C178:D178"/>
    <mergeCell ref="V178:W178"/>
    <mergeCell ref="C181:D181"/>
    <mergeCell ref="I181:K181"/>
    <mergeCell ref="I182:K182"/>
    <mergeCell ref="A141:W141"/>
    <mergeCell ref="A142:W142"/>
    <mergeCell ref="A149:A150"/>
    <mergeCell ref="B149:F150"/>
    <mergeCell ref="G149:I149"/>
    <mergeCell ref="L149:W149"/>
    <mergeCell ref="G150:I150"/>
    <mergeCell ref="I98:K98"/>
    <mergeCell ref="A110:W110"/>
    <mergeCell ref="C135:D135"/>
    <mergeCell ref="I135:K135"/>
    <mergeCell ref="A118:A119"/>
    <mergeCell ref="B118:F119"/>
    <mergeCell ref="G118:I118"/>
    <mergeCell ref="G119:I119"/>
    <mergeCell ref="I127:J127"/>
    <mergeCell ref="V130:W130"/>
    <mergeCell ref="C131:D131"/>
    <mergeCell ref="V131:W131"/>
    <mergeCell ref="C134:D134"/>
    <mergeCell ref="I134:K134"/>
    <mergeCell ref="L118:W118"/>
    <mergeCell ref="AE84:AI85"/>
    <mergeCell ref="AJ84:AL84"/>
    <mergeCell ref="AM84:AN84"/>
    <mergeCell ref="AO84:AR84"/>
    <mergeCell ref="V93:W93"/>
    <mergeCell ref="AF93:AG93"/>
    <mergeCell ref="AP93:AR93"/>
    <mergeCell ref="A111:W111"/>
    <mergeCell ref="C94:D94"/>
    <mergeCell ref="V94:W94"/>
    <mergeCell ref="AF94:AG94"/>
    <mergeCell ref="AP94:AR94"/>
    <mergeCell ref="C97:D97"/>
    <mergeCell ref="I97:K97"/>
    <mergeCell ref="C98:D98"/>
    <mergeCell ref="C52:D52"/>
    <mergeCell ref="V52:W52"/>
    <mergeCell ref="AF52:AG52"/>
    <mergeCell ref="AP52:AR52"/>
    <mergeCell ref="G85:I85"/>
    <mergeCell ref="AK85:AL85"/>
    <mergeCell ref="C55:D55"/>
    <mergeCell ref="I55:K55"/>
    <mergeCell ref="I56:K56"/>
    <mergeCell ref="A76:W76"/>
    <mergeCell ref="A77:W77"/>
    <mergeCell ref="A84:A85"/>
    <mergeCell ref="B84:F85"/>
    <mergeCell ref="G84:I84"/>
    <mergeCell ref="L84:W84"/>
    <mergeCell ref="AD84:AD85"/>
    <mergeCell ref="AM9:AN9"/>
    <mergeCell ref="AO9:AR9"/>
    <mergeCell ref="V51:W51"/>
    <mergeCell ref="AF51:AG51"/>
    <mergeCell ref="AP51:AR51"/>
    <mergeCell ref="G10:I10"/>
    <mergeCell ref="AK10:AL10"/>
    <mergeCell ref="A1:W1"/>
    <mergeCell ref="A2:W2"/>
    <mergeCell ref="A9:A10"/>
    <mergeCell ref="B9:F10"/>
    <mergeCell ref="G9:I9"/>
    <mergeCell ref="L9:W9"/>
    <mergeCell ref="AD9:AD10"/>
    <mergeCell ref="AE9:AI10"/>
    <mergeCell ref="AJ9:AL9"/>
  </mergeCells>
  <pageMargins left="0.35" right="0.25" top="0.5" bottom="0.5" header="0.5" footer="0.5"/>
  <pageSetup paperSize="5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55"/>
  <sheetViews>
    <sheetView showGridLines="0" zoomScale="89" zoomScaleNormal="89" zoomScaleSheetLayoutView="70" workbookViewId="0">
      <selection activeCell="C5" sqref="C5"/>
    </sheetView>
  </sheetViews>
  <sheetFormatPr defaultColWidth="8.28515625" defaultRowHeight="15" x14ac:dyDescent="0.25"/>
  <cols>
    <col min="1" max="1" width="10" style="3" customWidth="1"/>
    <col min="2" max="2" width="42.42578125" style="2" customWidth="1"/>
    <col min="3" max="3" width="13.42578125" style="3" customWidth="1"/>
    <col min="4" max="4" width="12" style="4" customWidth="1"/>
    <col min="5" max="5" width="13.42578125" style="437" customWidth="1"/>
    <col min="6" max="6" width="8.42578125" style="438" customWidth="1"/>
    <col min="7" max="7" width="8" style="3" customWidth="1"/>
    <col min="8" max="8" width="8.28515625" style="3" customWidth="1"/>
    <col min="9" max="11" width="8.5703125" style="3" customWidth="1"/>
    <col min="12" max="12" width="8" style="439" customWidth="1"/>
    <col min="13" max="13" width="7.42578125" style="3" customWidth="1"/>
    <col min="14" max="14" width="8.5703125" style="3" customWidth="1"/>
    <col min="15" max="15" width="8.28515625" style="3" customWidth="1"/>
    <col min="16" max="16" width="8.42578125" style="3" customWidth="1"/>
    <col min="17" max="17" width="9" style="3" customWidth="1"/>
    <col min="18" max="18" width="13.42578125" style="3" hidden="1" customWidth="1"/>
    <col min="19" max="20" width="0" style="3" hidden="1" customWidth="1"/>
    <col min="21" max="22" width="0" style="6" hidden="1" customWidth="1"/>
    <col min="23" max="24" width="0" style="3" hidden="1" customWidth="1"/>
    <col min="25" max="16384" width="8.28515625" style="3"/>
  </cols>
  <sheetData>
    <row r="1" spans="1:24" ht="6" customHeight="1" x14ac:dyDescent="0.25">
      <c r="A1" s="1"/>
    </row>
    <row r="2" spans="1:24" ht="15.75" customHeight="1" x14ac:dyDescent="0.25">
      <c r="A2" s="606" t="s">
        <v>132</v>
      </c>
      <c r="B2" s="606"/>
      <c r="C2" s="606"/>
      <c r="D2" s="606"/>
      <c r="E2" s="606"/>
      <c r="F2" s="606"/>
      <c r="G2" s="606"/>
      <c r="H2" s="606"/>
      <c r="I2" s="606"/>
      <c r="J2" s="606"/>
      <c r="K2" s="606"/>
      <c r="L2" s="606"/>
      <c r="M2" s="606"/>
      <c r="N2" s="606"/>
      <c r="O2" s="606"/>
      <c r="P2" s="606"/>
      <c r="Q2" s="606"/>
    </row>
    <row r="3" spans="1:24" ht="6.75" customHeight="1" x14ac:dyDescent="0.25">
      <c r="A3" s="7"/>
    </row>
    <row r="4" spans="1:24" ht="30" customHeight="1" x14ac:dyDescent="0.25">
      <c r="A4" s="7"/>
      <c r="C4" s="607" t="s">
        <v>1</v>
      </c>
      <c r="D4" s="607"/>
      <c r="E4" s="607"/>
      <c r="F4" s="607"/>
      <c r="G4" s="607"/>
      <c r="H4" s="607"/>
      <c r="I4" s="607"/>
      <c r="J4" s="607"/>
    </row>
    <row r="5" spans="1:24" ht="24" customHeight="1" x14ac:dyDescent="0.25">
      <c r="A5" s="7" t="s">
        <v>500</v>
      </c>
      <c r="D5" s="3"/>
      <c r="E5" s="440"/>
    </row>
    <row r="6" spans="1:24" ht="1.5" hidden="1" customHeight="1" x14ac:dyDescent="0.25">
      <c r="A6" s="7"/>
    </row>
    <row r="7" spans="1:24" ht="17.25" customHeight="1" x14ac:dyDescent="0.25">
      <c r="A7" s="9" t="s">
        <v>3</v>
      </c>
    </row>
    <row r="8" spans="1:24" ht="22.5" customHeight="1" thickBot="1" x14ac:dyDescent="0.3">
      <c r="A8" s="7" t="s">
        <v>4</v>
      </c>
    </row>
    <row r="9" spans="1:24" s="11" customFormat="1" ht="19.5" customHeight="1" x14ac:dyDescent="0.2">
      <c r="A9" s="608" t="s">
        <v>5</v>
      </c>
      <c r="B9" s="610" t="s">
        <v>6</v>
      </c>
      <c r="C9" s="10" t="s">
        <v>7</v>
      </c>
      <c r="D9" s="612" t="s">
        <v>8</v>
      </c>
      <c r="E9" s="710" t="s">
        <v>9</v>
      </c>
      <c r="F9" s="610" t="s">
        <v>10</v>
      </c>
      <c r="G9" s="610"/>
      <c r="H9" s="610"/>
      <c r="I9" s="610"/>
      <c r="J9" s="610"/>
      <c r="K9" s="610"/>
      <c r="L9" s="610"/>
      <c r="M9" s="610"/>
      <c r="N9" s="610"/>
      <c r="O9" s="610"/>
      <c r="P9" s="610"/>
      <c r="Q9" s="614"/>
      <c r="U9" s="12" t="s">
        <v>11</v>
      </c>
      <c r="V9" s="12" t="s">
        <v>12</v>
      </c>
    </row>
    <row r="10" spans="1:24" s="11" customFormat="1" ht="18" customHeight="1" thickBot="1" x14ac:dyDescent="0.25">
      <c r="A10" s="609"/>
      <c r="B10" s="611"/>
      <c r="C10" s="13" t="s">
        <v>13</v>
      </c>
      <c r="D10" s="613"/>
      <c r="E10" s="711"/>
      <c r="F10" s="441" t="s">
        <v>14</v>
      </c>
      <c r="G10" s="13" t="s">
        <v>15</v>
      </c>
      <c r="H10" s="13" t="s">
        <v>16</v>
      </c>
      <c r="I10" s="13" t="s">
        <v>17</v>
      </c>
      <c r="J10" s="13" t="s">
        <v>18</v>
      </c>
      <c r="K10" s="13" t="s">
        <v>19</v>
      </c>
      <c r="L10" s="441" t="s">
        <v>20</v>
      </c>
      <c r="M10" s="13" t="s">
        <v>21</v>
      </c>
      <c r="N10" s="13" t="s">
        <v>22</v>
      </c>
      <c r="O10" s="13" t="s">
        <v>23</v>
      </c>
      <c r="P10" s="13" t="s">
        <v>24</v>
      </c>
      <c r="Q10" s="14" t="s">
        <v>25</v>
      </c>
      <c r="U10" s="12"/>
      <c r="V10" s="12"/>
    </row>
    <row r="11" spans="1:24" ht="20.100000000000001" customHeight="1" x14ac:dyDescent="0.25">
      <c r="A11" s="442">
        <v>1</v>
      </c>
      <c r="B11" s="443" t="s">
        <v>501</v>
      </c>
      <c r="C11" s="17" t="s">
        <v>502</v>
      </c>
      <c r="D11" s="444">
        <v>7625</v>
      </c>
      <c r="E11" s="445" t="s">
        <v>327</v>
      </c>
      <c r="F11" s="17">
        <v>15</v>
      </c>
      <c r="G11" s="17"/>
      <c r="H11" s="17"/>
      <c r="I11" s="17"/>
      <c r="J11" s="17"/>
      <c r="K11" s="17"/>
      <c r="L11" s="17">
        <v>10</v>
      </c>
      <c r="M11" s="55"/>
      <c r="N11" s="55"/>
      <c r="O11" s="55"/>
      <c r="P11" s="55"/>
      <c r="Q11" s="446"/>
      <c r="R11" s="22"/>
      <c r="S11" s="3">
        <f t="shared" ref="S11:S28" si="0">SUM(F11:Q11)</f>
        <v>25</v>
      </c>
      <c r="T11" s="3" t="e">
        <f>S11-C11</f>
        <v>#VALUE!</v>
      </c>
      <c r="U11" s="6">
        <f t="shared" ref="U11:U28" si="1">SUM(F11:K11)</f>
        <v>15</v>
      </c>
      <c r="V11" s="6">
        <f t="shared" ref="V11:V28" si="2">SUM(L11:Q11)</f>
        <v>10</v>
      </c>
      <c r="W11" s="24">
        <f t="shared" ref="W11:W28" si="3">V11+U11</f>
        <v>25</v>
      </c>
      <c r="X11" s="3" t="e">
        <f>W11-C11</f>
        <v>#VALUE!</v>
      </c>
    </row>
    <row r="12" spans="1:24" ht="20.100000000000001" customHeight="1" x14ac:dyDescent="0.25">
      <c r="A12" s="442">
        <v>2</v>
      </c>
      <c r="B12" s="443" t="s">
        <v>503</v>
      </c>
      <c r="C12" s="17" t="s">
        <v>504</v>
      </c>
      <c r="D12" s="444">
        <v>2440</v>
      </c>
      <c r="E12" s="445" t="s">
        <v>327</v>
      </c>
      <c r="F12" s="17">
        <v>4</v>
      </c>
      <c r="G12" s="17"/>
      <c r="H12" s="17"/>
      <c r="I12" s="17"/>
      <c r="J12" s="17"/>
      <c r="K12" s="17"/>
      <c r="L12" s="17">
        <v>4</v>
      </c>
      <c r="M12" s="55"/>
      <c r="N12" s="55"/>
      <c r="O12" s="55"/>
      <c r="P12" s="55"/>
      <c r="Q12" s="447"/>
      <c r="R12" s="22"/>
      <c r="S12" s="3">
        <f t="shared" si="0"/>
        <v>8</v>
      </c>
      <c r="T12" s="3" t="e">
        <f>S12-C12</f>
        <v>#VALUE!</v>
      </c>
      <c r="U12" s="6">
        <f t="shared" si="1"/>
        <v>4</v>
      </c>
      <c r="V12" s="6">
        <f t="shared" si="2"/>
        <v>4</v>
      </c>
      <c r="W12" s="24">
        <f t="shared" si="3"/>
        <v>8</v>
      </c>
      <c r="X12" s="3" t="e">
        <f>W12-C12</f>
        <v>#VALUE!</v>
      </c>
    </row>
    <row r="13" spans="1:24" ht="20.100000000000001" customHeight="1" x14ac:dyDescent="0.25">
      <c r="A13" s="442">
        <v>3</v>
      </c>
      <c r="B13" s="443" t="s">
        <v>505</v>
      </c>
      <c r="C13" s="17" t="s">
        <v>506</v>
      </c>
      <c r="D13" s="444">
        <v>305</v>
      </c>
      <c r="E13" s="445" t="s">
        <v>327</v>
      </c>
      <c r="F13" s="17">
        <v>1</v>
      </c>
      <c r="G13" s="17"/>
      <c r="H13" s="17"/>
      <c r="I13" s="17"/>
      <c r="J13" s="17"/>
      <c r="K13" s="17"/>
      <c r="L13" s="17"/>
      <c r="M13" s="55"/>
      <c r="N13" s="55"/>
      <c r="O13" s="55"/>
      <c r="P13" s="55"/>
      <c r="Q13" s="447"/>
      <c r="R13" s="22"/>
      <c r="S13" s="3">
        <f t="shared" si="0"/>
        <v>1</v>
      </c>
      <c r="T13" s="3" t="e">
        <f>S13-C13</f>
        <v>#VALUE!</v>
      </c>
      <c r="U13" s="6">
        <f t="shared" si="1"/>
        <v>1</v>
      </c>
      <c r="V13" s="6">
        <f t="shared" si="2"/>
        <v>0</v>
      </c>
      <c r="W13" s="24">
        <f t="shared" si="3"/>
        <v>1</v>
      </c>
      <c r="X13" s="3" t="e">
        <f>W13-C13</f>
        <v>#VALUE!</v>
      </c>
    </row>
    <row r="14" spans="1:24" ht="20.100000000000001" customHeight="1" x14ac:dyDescent="0.25">
      <c r="A14" s="442">
        <v>4</v>
      </c>
      <c r="B14" s="443" t="s">
        <v>507</v>
      </c>
      <c r="C14" s="17" t="s">
        <v>504</v>
      </c>
      <c r="D14" s="444">
        <v>2440</v>
      </c>
      <c r="E14" s="445" t="s">
        <v>327</v>
      </c>
      <c r="F14" s="17">
        <v>4</v>
      </c>
      <c r="G14" s="17"/>
      <c r="H14" s="17"/>
      <c r="I14" s="17"/>
      <c r="J14" s="17"/>
      <c r="K14" s="17"/>
      <c r="L14" s="17">
        <v>4</v>
      </c>
      <c r="M14" s="55"/>
      <c r="N14" s="55"/>
      <c r="O14" s="55"/>
      <c r="P14" s="55"/>
      <c r="Q14" s="447"/>
      <c r="R14" s="22"/>
      <c r="W14" s="24"/>
    </row>
    <row r="15" spans="1:24" ht="20.100000000000001" customHeight="1" x14ac:dyDescent="0.25">
      <c r="A15" s="442">
        <v>5</v>
      </c>
      <c r="B15" s="443" t="s">
        <v>508</v>
      </c>
      <c r="C15" s="17" t="s">
        <v>509</v>
      </c>
      <c r="D15" s="444">
        <v>2450</v>
      </c>
      <c r="E15" s="445" t="s">
        <v>327</v>
      </c>
      <c r="F15" s="17">
        <v>5</v>
      </c>
      <c r="G15" s="17"/>
      <c r="H15" s="17"/>
      <c r="I15" s="17"/>
      <c r="J15" s="17"/>
      <c r="K15" s="17"/>
      <c r="L15" s="17">
        <v>5</v>
      </c>
      <c r="M15" s="55"/>
      <c r="N15" s="55"/>
      <c r="O15" s="55"/>
      <c r="P15" s="55"/>
      <c r="Q15" s="447"/>
      <c r="R15" s="22"/>
      <c r="S15" s="3">
        <f t="shared" si="0"/>
        <v>10</v>
      </c>
      <c r="T15" s="3" t="e">
        <f>S15-C15</f>
        <v>#VALUE!</v>
      </c>
      <c r="U15" s="6">
        <f t="shared" si="1"/>
        <v>5</v>
      </c>
      <c r="V15" s="6">
        <f t="shared" si="2"/>
        <v>5</v>
      </c>
      <c r="W15" s="24">
        <f t="shared" si="3"/>
        <v>10</v>
      </c>
      <c r="X15" s="3" t="e">
        <f>W15-C15</f>
        <v>#VALUE!</v>
      </c>
    </row>
    <row r="16" spans="1:24" ht="20.100000000000001" customHeight="1" x14ac:dyDescent="0.25">
      <c r="A16" s="442">
        <v>6</v>
      </c>
      <c r="B16" s="443" t="s">
        <v>510</v>
      </c>
      <c r="C16" s="17" t="s">
        <v>511</v>
      </c>
      <c r="D16" s="444">
        <v>490</v>
      </c>
      <c r="E16" s="445" t="s">
        <v>327</v>
      </c>
      <c r="F16" s="17">
        <v>1</v>
      </c>
      <c r="G16" s="17"/>
      <c r="H16" s="17"/>
      <c r="I16" s="17"/>
      <c r="J16" s="17"/>
      <c r="K16" s="17"/>
      <c r="L16" s="17"/>
      <c r="M16" s="55"/>
      <c r="N16" s="55"/>
      <c r="O16" s="55"/>
      <c r="P16" s="55"/>
      <c r="Q16" s="447"/>
      <c r="R16" s="22"/>
      <c r="S16" s="3">
        <f t="shared" si="0"/>
        <v>1</v>
      </c>
      <c r="T16" s="3" t="e">
        <f>S16-C16</f>
        <v>#VALUE!</v>
      </c>
      <c r="U16" s="6">
        <f t="shared" si="1"/>
        <v>1</v>
      </c>
      <c r="V16" s="6">
        <f t="shared" si="2"/>
        <v>0</v>
      </c>
      <c r="W16" s="24">
        <f t="shared" si="3"/>
        <v>1</v>
      </c>
      <c r="X16" s="3" t="e">
        <f>W16-C16</f>
        <v>#VALUE!</v>
      </c>
    </row>
    <row r="17" spans="1:24" ht="20.100000000000001" customHeight="1" x14ac:dyDescent="0.25">
      <c r="A17" s="442">
        <v>7</v>
      </c>
      <c r="B17" s="443" t="s">
        <v>512</v>
      </c>
      <c r="C17" s="17" t="s">
        <v>511</v>
      </c>
      <c r="D17" s="444">
        <v>490</v>
      </c>
      <c r="E17" s="445" t="s">
        <v>327</v>
      </c>
      <c r="F17" s="17">
        <v>1</v>
      </c>
      <c r="G17" s="17"/>
      <c r="H17" s="17"/>
      <c r="I17" s="17"/>
      <c r="J17" s="17"/>
      <c r="K17" s="17"/>
      <c r="L17" s="17"/>
      <c r="M17" s="55"/>
      <c r="N17" s="55"/>
      <c r="O17" s="55"/>
      <c r="P17" s="55"/>
      <c r="Q17" s="447"/>
      <c r="R17" s="22"/>
      <c r="S17" s="3">
        <f t="shared" si="0"/>
        <v>1</v>
      </c>
      <c r="T17" s="3" t="e">
        <f>S17-C17</f>
        <v>#VALUE!</v>
      </c>
      <c r="U17" s="6">
        <f t="shared" si="1"/>
        <v>1</v>
      </c>
      <c r="V17" s="6">
        <f t="shared" si="2"/>
        <v>0</v>
      </c>
      <c r="W17" s="24">
        <f t="shared" si="3"/>
        <v>1</v>
      </c>
      <c r="X17" s="3" t="e">
        <f>W17-C17</f>
        <v>#VALUE!</v>
      </c>
    </row>
    <row r="18" spans="1:24" ht="20.100000000000001" customHeight="1" x14ac:dyDescent="0.25">
      <c r="A18" s="442">
        <v>8</v>
      </c>
      <c r="B18" s="443" t="s">
        <v>513</v>
      </c>
      <c r="C18" s="17" t="s">
        <v>514</v>
      </c>
      <c r="D18" s="448">
        <v>776</v>
      </c>
      <c r="E18" s="449" t="s">
        <v>327</v>
      </c>
      <c r="F18" s="17">
        <v>4</v>
      </c>
      <c r="G18" s="17"/>
      <c r="H18" s="17"/>
      <c r="I18" s="17"/>
      <c r="J18" s="17"/>
      <c r="K18" s="17"/>
      <c r="L18" s="17">
        <v>4</v>
      </c>
      <c r="M18" s="55"/>
      <c r="N18" s="55"/>
      <c r="O18" s="55"/>
      <c r="P18" s="55"/>
      <c r="Q18" s="447"/>
      <c r="R18" s="22"/>
      <c r="S18" s="3">
        <f t="shared" si="0"/>
        <v>8</v>
      </c>
      <c r="T18" s="3" t="e">
        <f>S18-#REF!</f>
        <v>#REF!</v>
      </c>
      <c r="U18" s="6">
        <f t="shared" si="1"/>
        <v>4</v>
      </c>
      <c r="V18" s="6">
        <f t="shared" si="2"/>
        <v>4</v>
      </c>
      <c r="W18" s="24">
        <f t="shared" si="3"/>
        <v>8</v>
      </c>
      <c r="X18" s="3" t="e">
        <f>W18-#REF!</f>
        <v>#REF!</v>
      </c>
    </row>
    <row r="19" spans="1:24" ht="20.100000000000001" customHeight="1" x14ac:dyDescent="0.25">
      <c r="A19" s="442">
        <v>9</v>
      </c>
      <c r="B19" s="443" t="s">
        <v>515</v>
      </c>
      <c r="C19" s="17" t="s">
        <v>516</v>
      </c>
      <c r="D19" s="448">
        <v>561.79999999999995</v>
      </c>
      <c r="E19" s="449" t="s">
        <v>327</v>
      </c>
      <c r="F19" s="450">
        <v>5</v>
      </c>
      <c r="G19" s="17"/>
      <c r="H19" s="17"/>
      <c r="I19" s="17"/>
      <c r="J19" s="17"/>
      <c r="K19" s="17"/>
      <c r="L19" s="17">
        <v>5</v>
      </c>
      <c r="M19" s="55"/>
      <c r="N19" s="55"/>
      <c r="O19" s="55"/>
      <c r="P19" s="55"/>
      <c r="Q19" s="447"/>
      <c r="R19" s="22"/>
      <c r="S19" s="3">
        <f t="shared" si="0"/>
        <v>10</v>
      </c>
      <c r="T19" s="3" t="e">
        <f>S19-#REF!</f>
        <v>#REF!</v>
      </c>
      <c r="U19" s="6">
        <f t="shared" si="1"/>
        <v>5</v>
      </c>
      <c r="V19" s="6">
        <f t="shared" si="2"/>
        <v>5</v>
      </c>
      <c r="W19" s="24">
        <f t="shared" si="3"/>
        <v>10</v>
      </c>
      <c r="X19" s="3" t="e">
        <f>W19-#REF!</f>
        <v>#REF!</v>
      </c>
    </row>
    <row r="20" spans="1:24" ht="20.100000000000001" customHeight="1" x14ac:dyDescent="0.25">
      <c r="A20" s="442">
        <v>10</v>
      </c>
      <c r="B20" s="443" t="s">
        <v>517</v>
      </c>
      <c r="C20" s="17" t="s">
        <v>518</v>
      </c>
      <c r="D20" s="448">
        <v>535.29999999999995</v>
      </c>
      <c r="E20" s="449" t="s">
        <v>327</v>
      </c>
      <c r="F20" s="450">
        <v>3</v>
      </c>
      <c r="G20" s="17"/>
      <c r="H20" s="17"/>
      <c r="I20" s="17"/>
      <c r="J20" s="17"/>
      <c r="K20" s="17"/>
      <c r="L20" s="17">
        <v>2</v>
      </c>
      <c r="M20" s="55"/>
      <c r="N20" s="55"/>
      <c r="O20" s="55"/>
      <c r="P20" s="55"/>
      <c r="Q20" s="447"/>
      <c r="R20" s="22"/>
      <c r="S20" s="3">
        <f t="shared" si="0"/>
        <v>5</v>
      </c>
      <c r="T20" s="3" t="e">
        <f>S20-#REF!</f>
        <v>#REF!</v>
      </c>
      <c r="U20" s="6">
        <f t="shared" si="1"/>
        <v>3</v>
      </c>
      <c r="V20" s="6">
        <f t="shared" si="2"/>
        <v>2</v>
      </c>
      <c r="W20" s="24">
        <f t="shared" si="3"/>
        <v>5</v>
      </c>
      <c r="X20" s="3" t="e">
        <f>W20-#REF!</f>
        <v>#REF!</v>
      </c>
    </row>
    <row r="21" spans="1:24" ht="20.100000000000001" customHeight="1" x14ac:dyDescent="0.25">
      <c r="A21" s="442">
        <v>11</v>
      </c>
      <c r="B21" s="443" t="s">
        <v>519</v>
      </c>
      <c r="C21" s="17" t="s">
        <v>520</v>
      </c>
      <c r="D21" s="448">
        <v>342</v>
      </c>
      <c r="E21" s="449" t="s">
        <v>327</v>
      </c>
      <c r="F21" s="450">
        <v>2</v>
      </c>
      <c r="G21" s="17"/>
      <c r="H21" s="17"/>
      <c r="I21" s="17"/>
      <c r="J21" s="17"/>
      <c r="K21" s="17"/>
      <c r="L21" s="17">
        <v>2</v>
      </c>
      <c r="M21" s="55"/>
      <c r="N21" s="55"/>
      <c r="O21" s="55"/>
      <c r="P21" s="55"/>
      <c r="Q21" s="447"/>
      <c r="R21" s="22"/>
      <c r="S21" s="3">
        <f t="shared" si="0"/>
        <v>4</v>
      </c>
      <c r="T21" s="3" t="e">
        <f>S21-C21</f>
        <v>#VALUE!</v>
      </c>
      <c r="U21" s="6">
        <f t="shared" si="1"/>
        <v>2</v>
      </c>
      <c r="V21" s="6">
        <f t="shared" si="2"/>
        <v>2</v>
      </c>
      <c r="W21" s="24">
        <f t="shared" si="3"/>
        <v>4</v>
      </c>
      <c r="X21" s="3" t="e">
        <f>W21-C21</f>
        <v>#VALUE!</v>
      </c>
    </row>
    <row r="22" spans="1:24" ht="20.100000000000001" customHeight="1" x14ac:dyDescent="0.25">
      <c r="A22" s="442">
        <v>12</v>
      </c>
      <c r="B22" s="443" t="s">
        <v>521</v>
      </c>
      <c r="C22" s="17" t="s">
        <v>522</v>
      </c>
      <c r="D22" s="448">
        <v>44</v>
      </c>
      <c r="E22" s="449" t="s">
        <v>327</v>
      </c>
      <c r="F22" s="450">
        <v>1</v>
      </c>
      <c r="G22" s="17"/>
      <c r="H22" s="17"/>
      <c r="I22" s="17"/>
      <c r="J22" s="17"/>
      <c r="K22" s="17"/>
      <c r="L22" s="17">
        <v>1</v>
      </c>
      <c r="M22" s="55"/>
      <c r="N22" s="55"/>
      <c r="O22" s="55"/>
      <c r="P22" s="55"/>
      <c r="Q22" s="447"/>
      <c r="R22" s="22"/>
      <c r="S22" s="3">
        <f t="shared" si="0"/>
        <v>2</v>
      </c>
      <c r="T22" s="3" t="e">
        <f>S22-#REF!</f>
        <v>#REF!</v>
      </c>
      <c r="U22" s="6">
        <f t="shared" si="1"/>
        <v>1</v>
      </c>
      <c r="V22" s="6">
        <f t="shared" si="2"/>
        <v>1</v>
      </c>
      <c r="W22" s="24">
        <f t="shared" si="3"/>
        <v>2</v>
      </c>
      <c r="X22" s="3" t="e">
        <f>W22-#REF!</f>
        <v>#REF!</v>
      </c>
    </row>
    <row r="23" spans="1:24" ht="20.100000000000001" customHeight="1" x14ac:dyDescent="0.25">
      <c r="A23" s="442">
        <v>13</v>
      </c>
      <c r="B23" s="443" t="s">
        <v>523</v>
      </c>
      <c r="C23" s="17" t="s">
        <v>524</v>
      </c>
      <c r="D23" s="444">
        <v>1713</v>
      </c>
      <c r="E23" s="445" t="s">
        <v>327</v>
      </c>
      <c r="F23" s="450">
        <v>2</v>
      </c>
      <c r="G23" s="17"/>
      <c r="H23" s="17"/>
      <c r="I23" s="17"/>
      <c r="J23" s="17"/>
      <c r="K23" s="17"/>
      <c r="L23" s="17">
        <v>2</v>
      </c>
      <c r="M23" s="55"/>
      <c r="N23" s="55"/>
      <c r="O23" s="55"/>
      <c r="P23" s="55"/>
      <c r="Q23" s="446"/>
      <c r="R23" s="22"/>
      <c r="S23" s="3">
        <f t="shared" si="0"/>
        <v>4</v>
      </c>
      <c r="T23" s="3" t="e">
        <f>S23-C23</f>
        <v>#VALUE!</v>
      </c>
      <c r="U23" s="6">
        <f t="shared" si="1"/>
        <v>2</v>
      </c>
      <c r="V23" s="6">
        <f t="shared" si="2"/>
        <v>2</v>
      </c>
      <c r="W23" s="24">
        <f t="shared" si="3"/>
        <v>4</v>
      </c>
      <c r="X23" s="3" t="e">
        <f>W23-C23</f>
        <v>#VALUE!</v>
      </c>
    </row>
    <row r="24" spans="1:24" ht="20.100000000000001" customHeight="1" x14ac:dyDescent="0.25">
      <c r="A24" s="442">
        <v>14</v>
      </c>
      <c r="B24" s="443" t="s">
        <v>525</v>
      </c>
      <c r="C24" s="17" t="s">
        <v>372</v>
      </c>
      <c r="D24" s="444">
        <v>60</v>
      </c>
      <c r="E24" s="445" t="s">
        <v>327</v>
      </c>
      <c r="F24" s="450">
        <v>1</v>
      </c>
      <c r="G24" s="17"/>
      <c r="H24" s="17"/>
      <c r="I24" s="17"/>
      <c r="J24" s="17"/>
      <c r="K24" s="17"/>
      <c r="L24" s="17">
        <v>1</v>
      </c>
      <c r="M24" s="55"/>
      <c r="N24" s="55"/>
      <c r="O24" s="55"/>
      <c r="P24" s="55"/>
      <c r="Q24" s="447"/>
      <c r="R24" s="22"/>
      <c r="S24" s="3">
        <f t="shared" si="0"/>
        <v>2</v>
      </c>
      <c r="T24" s="3" t="e">
        <f>S24-#REF!</f>
        <v>#REF!</v>
      </c>
      <c r="U24" s="6">
        <f t="shared" si="1"/>
        <v>1</v>
      </c>
      <c r="V24" s="6">
        <f t="shared" si="2"/>
        <v>1</v>
      </c>
      <c r="W24" s="24">
        <f t="shared" si="3"/>
        <v>2</v>
      </c>
      <c r="X24" s="3" t="e">
        <f>W24-#REF!</f>
        <v>#REF!</v>
      </c>
    </row>
    <row r="25" spans="1:24" ht="20.100000000000001" customHeight="1" x14ac:dyDescent="0.25">
      <c r="A25" s="442">
        <v>15</v>
      </c>
      <c r="B25" s="443" t="s">
        <v>526</v>
      </c>
      <c r="C25" s="17" t="s">
        <v>520</v>
      </c>
      <c r="D25" s="444">
        <v>35.5</v>
      </c>
      <c r="E25" s="445" t="s">
        <v>327</v>
      </c>
      <c r="F25" s="450">
        <v>2</v>
      </c>
      <c r="G25" s="17"/>
      <c r="H25" s="17"/>
      <c r="I25" s="17"/>
      <c r="J25" s="17"/>
      <c r="K25" s="17"/>
      <c r="L25" s="17">
        <v>2</v>
      </c>
      <c r="M25" s="55"/>
      <c r="N25" s="55"/>
      <c r="O25" s="55"/>
      <c r="P25" s="55"/>
      <c r="Q25" s="447"/>
      <c r="R25" s="22"/>
      <c r="S25" s="3">
        <f t="shared" si="0"/>
        <v>4</v>
      </c>
      <c r="T25" s="3" t="e">
        <f>S25-#REF!</f>
        <v>#REF!</v>
      </c>
      <c r="U25" s="6">
        <f t="shared" si="1"/>
        <v>2</v>
      </c>
      <c r="V25" s="6">
        <f t="shared" si="2"/>
        <v>2</v>
      </c>
      <c r="W25" s="24">
        <f t="shared" si="3"/>
        <v>4</v>
      </c>
      <c r="X25" s="3" t="e">
        <f>W25-#REF!</f>
        <v>#REF!</v>
      </c>
    </row>
    <row r="26" spans="1:24" ht="20.100000000000001" customHeight="1" thickBot="1" x14ac:dyDescent="0.3">
      <c r="A26" s="442">
        <v>16</v>
      </c>
      <c r="B26" s="443" t="s">
        <v>527</v>
      </c>
      <c r="C26" s="17" t="s">
        <v>528</v>
      </c>
      <c r="D26" s="448">
        <v>12.5</v>
      </c>
      <c r="E26" s="449" t="s">
        <v>327</v>
      </c>
      <c r="F26" s="438">
        <v>1</v>
      </c>
      <c r="G26" s="17"/>
      <c r="H26" s="17"/>
      <c r="I26" s="17"/>
      <c r="J26" s="17"/>
      <c r="K26" s="17"/>
      <c r="L26" s="17">
        <v>1</v>
      </c>
      <c r="M26" s="55"/>
      <c r="N26" s="55"/>
      <c r="O26" s="55"/>
      <c r="P26" s="55"/>
      <c r="Q26" s="447"/>
      <c r="R26" s="22"/>
      <c r="S26" s="3">
        <f t="shared" si="0"/>
        <v>2</v>
      </c>
      <c r="T26" s="3" t="e">
        <f>S26-C26</f>
        <v>#VALUE!</v>
      </c>
      <c r="U26" s="6">
        <f t="shared" si="1"/>
        <v>1</v>
      </c>
      <c r="V26" s="6">
        <f t="shared" si="2"/>
        <v>1</v>
      </c>
      <c r="W26" s="24">
        <f t="shared" si="3"/>
        <v>2</v>
      </c>
      <c r="X26" s="3" t="e">
        <f>W26-C26</f>
        <v>#VALUE!</v>
      </c>
    </row>
    <row r="27" spans="1:24" ht="20.100000000000001" customHeight="1" x14ac:dyDescent="0.25">
      <c r="A27" s="442">
        <v>17</v>
      </c>
      <c r="B27" s="443"/>
      <c r="C27" s="17"/>
      <c r="D27" s="448"/>
      <c r="E27" s="449"/>
      <c r="F27" s="451"/>
      <c r="G27" s="17"/>
      <c r="H27" s="17"/>
      <c r="I27" s="17"/>
      <c r="J27" s="17"/>
      <c r="K27" s="17"/>
      <c r="L27" s="17"/>
      <c r="M27" s="55"/>
      <c r="N27" s="55"/>
      <c r="O27" s="55"/>
      <c r="P27" s="55"/>
      <c r="Q27" s="447"/>
      <c r="R27" s="22"/>
      <c r="S27" s="3">
        <f t="shared" si="0"/>
        <v>0</v>
      </c>
      <c r="T27" s="3">
        <f>S27-C27</f>
        <v>0</v>
      </c>
      <c r="U27" s="6">
        <f t="shared" si="1"/>
        <v>0</v>
      </c>
      <c r="V27" s="6">
        <f t="shared" si="2"/>
        <v>0</v>
      </c>
      <c r="W27" s="24">
        <f t="shared" si="3"/>
        <v>0</v>
      </c>
      <c r="X27" s="3">
        <f>W27-C27</f>
        <v>0</v>
      </c>
    </row>
    <row r="28" spans="1:24" ht="20.100000000000001" customHeight="1" x14ac:dyDescent="0.25">
      <c r="A28" s="442">
        <v>18</v>
      </c>
      <c r="B28" s="443"/>
      <c r="C28" s="17"/>
      <c r="D28" s="448"/>
      <c r="E28" s="449"/>
      <c r="F28" s="450"/>
      <c r="G28" s="17"/>
      <c r="H28" s="17"/>
      <c r="I28" s="17"/>
      <c r="J28" s="17"/>
      <c r="K28" s="17"/>
      <c r="L28" s="17"/>
      <c r="M28" s="55"/>
      <c r="N28" s="55"/>
      <c r="O28" s="55"/>
      <c r="P28" s="55"/>
      <c r="Q28" s="447"/>
      <c r="R28" s="22"/>
      <c r="S28" s="3">
        <f t="shared" si="0"/>
        <v>0</v>
      </c>
      <c r="T28" s="3">
        <f>S28-C28</f>
        <v>0</v>
      </c>
      <c r="U28" s="6">
        <f t="shared" si="1"/>
        <v>0</v>
      </c>
      <c r="V28" s="6">
        <f t="shared" si="2"/>
        <v>0</v>
      </c>
      <c r="W28" s="24">
        <f t="shared" si="3"/>
        <v>0</v>
      </c>
      <c r="X28" s="3">
        <f>W28-C28</f>
        <v>0</v>
      </c>
    </row>
    <row r="29" spans="1:24" ht="15.75" thickBot="1" x14ac:dyDescent="0.3">
      <c r="A29" s="26"/>
      <c r="B29" s="27"/>
      <c r="D29" s="452"/>
      <c r="F29" s="453"/>
      <c r="G29" s="29"/>
      <c r="H29" s="29"/>
      <c r="I29" s="29"/>
      <c r="J29" s="29"/>
      <c r="K29" s="29"/>
      <c r="L29" s="454"/>
      <c r="M29" s="29"/>
      <c r="N29" s="29"/>
      <c r="O29" s="29"/>
      <c r="P29" s="29"/>
      <c r="Q29" s="29"/>
    </row>
    <row r="30" spans="1:24" s="34" customFormat="1" ht="15" customHeight="1" thickTop="1" x14ac:dyDescent="0.25">
      <c r="A30" s="30" t="s">
        <v>44</v>
      </c>
      <c r="B30" s="31"/>
      <c r="C30" s="618"/>
      <c r="D30" s="618"/>
      <c r="E30" s="455"/>
      <c r="F30" s="456"/>
      <c r="L30" s="457"/>
      <c r="U30" s="35"/>
      <c r="V30" s="35"/>
    </row>
    <row r="31" spans="1:24" ht="15" hidden="1" customHeight="1" x14ac:dyDescent="0.25">
      <c r="A31" s="36" t="s">
        <v>45</v>
      </c>
      <c r="B31" s="37"/>
      <c r="C31" s="619">
        <f>PRODUCT(C30,0.1)</f>
        <v>0.1</v>
      </c>
      <c r="D31" s="620"/>
      <c r="F31" s="621"/>
      <c r="G31" s="621"/>
      <c r="H31" s="621"/>
      <c r="I31" s="621"/>
      <c r="J31" s="38"/>
      <c r="K31" s="38"/>
      <c r="L31" s="458"/>
    </row>
    <row r="32" spans="1:24" ht="15" hidden="1" customHeight="1" x14ac:dyDescent="0.25">
      <c r="A32" s="40" t="s">
        <v>46</v>
      </c>
      <c r="B32" s="41"/>
      <c r="C32" s="616">
        <f>PRODUCT(C30,0.1)</f>
        <v>0.1</v>
      </c>
      <c r="D32" s="617"/>
      <c r="F32" s="459"/>
      <c r="G32" s="42"/>
      <c r="H32" s="615"/>
      <c r="I32" s="615"/>
      <c r="J32" s="615"/>
      <c r="K32" s="615"/>
      <c r="L32" s="458"/>
    </row>
    <row r="33" spans="1:17" ht="18" hidden="1" customHeight="1" x14ac:dyDescent="0.25">
      <c r="A33" s="40" t="s">
        <v>47</v>
      </c>
      <c r="B33" s="41"/>
      <c r="C33" s="616">
        <f>SUM(C30:D32)</f>
        <v>0.2</v>
      </c>
      <c r="D33" s="617"/>
      <c r="F33" s="459"/>
      <c r="G33" s="42"/>
      <c r="H33" s="615"/>
      <c r="I33" s="615"/>
      <c r="J33" s="615"/>
      <c r="K33" s="615"/>
      <c r="L33" s="458"/>
    </row>
    <row r="34" spans="1:17" x14ac:dyDescent="0.25">
      <c r="A34" s="44"/>
      <c r="F34" s="459"/>
      <c r="G34" s="42"/>
      <c r="H34" s="615"/>
      <c r="I34" s="615"/>
      <c r="J34" s="615"/>
      <c r="K34" s="615"/>
      <c r="L34" s="458"/>
      <c r="M34" s="45"/>
    </row>
    <row r="35" spans="1:17" x14ac:dyDescent="0.25">
      <c r="A35" s="46" t="s">
        <v>48</v>
      </c>
      <c r="M35" s="47"/>
      <c r="N35" s="45"/>
    </row>
    <row r="36" spans="1:17" x14ac:dyDescent="0.25">
      <c r="A36" s="48"/>
      <c r="I36" s="43"/>
      <c r="J36" s="43"/>
      <c r="K36" s="43"/>
      <c r="L36" s="458"/>
    </row>
    <row r="37" spans="1:17" x14ac:dyDescent="0.25">
      <c r="A37" s="48" t="s">
        <v>1075</v>
      </c>
      <c r="I37" s="43"/>
      <c r="J37" s="460"/>
      <c r="K37" s="50"/>
      <c r="L37" s="458"/>
    </row>
    <row r="38" spans="1:17" x14ac:dyDescent="0.25">
      <c r="A38" s="622"/>
      <c r="B38" s="622"/>
      <c r="D38" s="623" t="s">
        <v>529</v>
      </c>
      <c r="E38" s="712"/>
      <c r="F38" s="712"/>
      <c r="I38" s="43"/>
      <c r="J38" s="79"/>
      <c r="K38" s="52"/>
      <c r="L38" s="458"/>
    </row>
    <row r="39" spans="1:17" x14ac:dyDescent="0.25">
      <c r="A39" s="624"/>
      <c r="B39" s="624"/>
      <c r="D39" s="713" t="s">
        <v>51</v>
      </c>
      <c r="E39" s="713"/>
      <c r="F39" s="713"/>
    </row>
    <row r="40" spans="1:17" x14ac:dyDescent="0.25">
      <c r="A40" s="626"/>
      <c r="B40" s="626"/>
      <c r="D40" s="26"/>
    </row>
    <row r="41" spans="1:17" x14ac:dyDescent="0.25">
      <c r="A41" s="606" t="s">
        <v>132</v>
      </c>
      <c r="B41" s="606"/>
      <c r="C41" s="606"/>
      <c r="D41" s="606"/>
      <c r="E41" s="606"/>
      <c r="F41" s="606"/>
      <c r="G41" s="606"/>
      <c r="H41" s="606"/>
      <c r="I41" s="606"/>
      <c r="J41" s="606"/>
      <c r="K41" s="606"/>
      <c r="L41" s="606"/>
      <c r="M41" s="606"/>
      <c r="N41" s="606"/>
      <c r="O41" s="606"/>
      <c r="P41" s="606"/>
      <c r="Q41" s="606"/>
    </row>
    <row r="42" spans="1:17" x14ac:dyDescent="0.25">
      <c r="A42" s="461"/>
    </row>
    <row r="43" spans="1:17" x14ac:dyDescent="0.25">
      <c r="A43" s="461"/>
      <c r="C43" s="607" t="s">
        <v>1</v>
      </c>
      <c r="D43" s="607"/>
      <c r="E43" s="607"/>
      <c r="F43" s="607"/>
      <c r="G43" s="607"/>
      <c r="H43" s="607"/>
      <c r="I43" s="607"/>
      <c r="J43" s="607"/>
    </row>
    <row r="44" spans="1:17" x14ac:dyDescent="0.25">
      <c r="A44" s="461" t="s">
        <v>530</v>
      </c>
      <c r="D44" s="3"/>
      <c r="E44" s="440"/>
    </row>
    <row r="45" spans="1:17" x14ac:dyDescent="0.25">
      <c r="A45" s="461"/>
    </row>
    <row r="46" spans="1:17" x14ac:dyDescent="0.25">
      <c r="A46" s="462" t="s">
        <v>3</v>
      </c>
    </row>
    <row r="47" spans="1:17" ht="15.75" thickBot="1" x14ac:dyDescent="0.3">
      <c r="A47" s="461" t="s">
        <v>4</v>
      </c>
    </row>
    <row r="48" spans="1:17" x14ac:dyDescent="0.25">
      <c r="A48" s="608" t="s">
        <v>5</v>
      </c>
      <c r="B48" s="610" t="s">
        <v>6</v>
      </c>
      <c r="C48" s="10" t="s">
        <v>7</v>
      </c>
      <c r="D48" s="612" t="s">
        <v>8</v>
      </c>
      <c r="E48" s="710" t="s">
        <v>9</v>
      </c>
      <c r="F48" s="610" t="s">
        <v>10</v>
      </c>
      <c r="G48" s="610"/>
      <c r="H48" s="610"/>
      <c r="I48" s="610"/>
      <c r="J48" s="610"/>
      <c r="K48" s="610"/>
      <c r="L48" s="610"/>
      <c r="M48" s="610"/>
      <c r="N48" s="610"/>
      <c r="O48" s="610"/>
      <c r="P48" s="610"/>
      <c r="Q48" s="614"/>
    </row>
    <row r="49" spans="1:17" ht="15.75" thickBot="1" x14ac:dyDescent="0.3">
      <c r="A49" s="609"/>
      <c r="B49" s="611"/>
      <c r="C49" s="13" t="s">
        <v>13</v>
      </c>
      <c r="D49" s="613"/>
      <c r="E49" s="711"/>
      <c r="F49" s="441" t="s">
        <v>14</v>
      </c>
      <c r="G49" s="13" t="s">
        <v>15</v>
      </c>
      <c r="H49" s="13" t="s">
        <v>16</v>
      </c>
      <c r="I49" s="13" t="s">
        <v>17</v>
      </c>
      <c r="J49" s="13" t="s">
        <v>18</v>
      </c>
      <c r="K49" s="13" t="s">
        <v>19</v>
      </c>
      <c r="L49" s="441" t="s">
        <v>20</v>
      </c>
      <c r="M49" s="13" t="s">
        <v>21</v>
      </c>
      <c r="N49" s="13" t="s">
        <v>22</v>
      </c>
      <c r="O49" s="13" t="s">
        <v>23</v>
      </c>
      <c r="P49" s="13" t="s">
        <v>24</v>
      </c>
      <c r="Q49" s="14" t="s">
        <v>25</v>
      </c>
    </row>
    <row r="50" spans="1:17" ht="15.75" thickBot="1" x14ac:dyDescent="0.3">
      <c r="A50" s="442">
        <v>19</v>
      </c>
      <c r="B50" s="443" t="s">
        <v>531</v>
      </c>
      <c r="C50" s="17" t="s">
        <v>532</v>
      </c>
      <c r="D50" s="463">
        <v>1066.95</v>
      </c>
      <c r="E50" s="464" t="s">
        <v>533</v>
      </c>
      <c r="F50" s="17">
        <v>8</v>
      </c>
      <c r="G50" s="55"/>
      <c r="H50" s="55"/>
      <c r="I50" s="55"/>
      <c r="J50" s="55"/>
      <c r="K50" s="55"/>
      <c r="L50" s="17">
        <v>7</v>
      </c>
      <c r="M50" s="55"/>
      <c r="N50" s="55"/>
      <c r="O50" s="55"/>
      <c r="P50" s="55"/>
      <c r="Q50" s="446"/>
    </row>
    <row r="51" spans="1:17" x14ac:dyDescent="0.25">
      <c r="A51" s="442">
        <v>20</v>
      </c>
      <c r="B51" s="443" t="s">
        <v>534</v>
      </c>
      <c r="C51" s="17" t="s">
        <v>361</v>
      </c>
      <c r="D51" s="448">
        <v>320</v>
      </c>
      <c r="E51" s="449" t="s">
        <v>533</v>
      </c>
      <c r="F51" s="451">
        <v>4</v>
      </c>
      <c r="G51" s="17"/>
      <c r="H51" s="17"/>
      <c r="I51" s="17"/>
      <c r="J51" s="17"/>
      <c r="K51" s="17"/>
      <c r="L51" s="17">
        <v>4</v>
      </c>
      <c r="M51" s="55"/>
      <c r="N51" s="55"/>
      <c r="O51" s="55"/>
      <c r="P51" s="55"/>
      <c r="Q51" s="447"/>
    </row>
    <row r="52" spans="1:17" x14ac:dyDescent="0.25">
      <c r="A52" s="442">
        <v>21</v>
      </c>
      <c r="B52" s="443" t="s">
        <v>535</v>
      </c>
      <c r="C52" s="17" t="s">
        <v>370</v>
      </c>
      <c r="D52" s="448">
        <v>160</v>
      </c>
      <c r="E52" s="449" t="s">
        <v>533</v>
      </c>
      <c r="F52" s="450">
        <v>2</v>
      </c>
      <c r="G52" s="17"/>
      <c r="H52" s="17"/>
      <c r="I52" s="17"/>
      <c r="J52" s="17"/>
      <c r="K52" s="17"/>
      <c r="L52" s="17">
        <v>2</v>
      </c>
      <c r="M52" s="55"/>
      <c r="N52" s="55"/>
      <c r="O52" s="55"/>
      <c r="P52" s="55"/>
      <c r="Q52" s="447"/>
    </row>
    <row r="53" spans="1:17" x14ac:dyDescent="0.25">
      <c r="A53" s="442">
        <v>22</v>
      </c>
      <c r="B53" s="443"/>
      <c r="C53" s="17"/>
      <c r="D53" s="448"/>
      <c r="E53" s="449"/>
      <c r="F53" s="450"/>
      <c r="G53" s="17"/>
      <c r="H53" s="17"/>
      <c r="I53" s="17"/>
      <c r="J53" s="17"/>
      <c r="K53" s="17"/>
      <c r="L53" s="17"/>
      <c r="M53" s="55"/>
      <c r="N53" s="55"/>
      <c r="O53" s="55"/>
      <c r="P53" s="55"/>
      <c r="Q53" s="447"/>
    </row>
    <row r="54" spans="1:17" x14ac:dyDescent="0.25">
      <c r="A54" s="442">
        <v>23</v>
      </c>
      <c r="B54" s="443"/>
      <c r="C54" s="17"/>
      <c r="D54" s="448"/>
      <c r="E54" s="449"/>
      <c r="F54" s="450"/>
      <c r="G54" s="17"/>
      <c r="H54" s="17"/>
      <c r="I54" s="17"/>
      <c r="J54" s="17"/>
      <c r="K54" s="17"/>
      <c r="L54" s="17"/>
      <c r="M54" s="55"/>
      <c r="N54" s="55"/>
      <c r="O54" s="55"/>
      <c r="P54" s="55"/>
      <c r="Q54" s="447"/>
    </row>
    <row r="55" spans="1:17" x14ac:dyDescent="0.25">
      <c r="A55" s="442">
        <v>24</v>
      </c>
      <c r="B55" s="443"/>
      <c r="C55" s="17"/>
      <c r="D55" s="448"/>
      <c r="E55" s="449"/>
      <c r="F55" s="450"/>
      <c r="G55" s="17"/>
      <c r="H55" s="17"/>
      <c r="I55" s="17"/>
      <c r="J55" s="17"/>
      <c r="K55" s="17"/>
      <c r="L55" s="17"/>
      <c r="M55" s="55"/>
      <c r="N55" s="55"/>
      <c r="O55" s="55"/>
      <c r="P55" s="55"/>
      <c r="Q55" s="447"/>
    </row>
    <row r="56" spans="1:17" x14ac:dyDescent="0.25">
      <c r="A56" s="442">
        <v>25</v>
      </c>
      <c r="B56" s="443"/>
      <c r="C56" s="17"/>
      <c r="D56" s="448"/>
      <c r="E56" s="449"/>
      <c r="F56" s="450"/>
      <c r="G56" s="17"/>
      <c r="H56" s="17"/>
      <c r="I56" s="17"/>
      <c r="J56" s="17"/>
      <c r="K56" s="17"/>
      <c r="L56" s="17"/>
      <c r="M56" s="55"/>
      <c r="N56" s="55"/>
      <c r="O56" s="55"/>
      <c r="P56" s="55"/>
      <c r="Q56" s="447"/>
    </row>
    <row r="57" spans="1:17" x14ac:dyDescent="0.25">
      <c r="A57" s="442">
        <v>26</v>
      </c>
      <c r="B57" s="443"/>
      <c r="C57" s="17"/>
      <c r="D57" s="448"/>
      <c r="E57" s="449"/>
      <c r="F57" s="450"/>
      <c r="G57" s="17"/>
      <c r="H57" s="17"/>
      <c r="I57" s="17"/>
      <c r="J57" s="17"/>
      <c r="K57" s="17"/>
      <c r="L57" s="17"/>
      <c r="M57" s="55"/>
      <c r="N57" s="55"/>
      <c r="O57" s="55"/>
      <c r="P57" s="55"/>
      <c r="Q57" s="447"/>
    </row>
    <row r="58" spans="1:17" x14ac:dyDescent="0.25">
      <c r="A58" s="442">
        <v>27</v>
      </c>
      <c r="B58" s="443"/>
      <c r="C58" s="465"/>
      <c r="D58" s="444"/>
      <c r="E58" s="466"/>
      <c r="F58" s="450"/>
      <c r="G58" s="17"/>
      <c r="H58" s="17"/>
      <c r="I58" s="17"/>
      <c r="J58" s="17"/>
      <c r="K58" s="17"/>
      <c r="L58" s="17"/>
      <c r="M58" s="55"/>
      <c r="N58" s="55"/>
      <c r="O58" s="55"/>
      <c r="P58" s="55"/>
      <c r="Q58" s="447"/>
    </row>
    <row r="59" spans="1:17" x14ac:dyDescent="0.25">
      <c r="A59" s="442">
        <v>28</v>
      </c>
      <c r="B59" s="443"/>
      <c r="C59" s="17"/>
      <c r="D59" s="444"/>
      <c r="E59" s="445"/>
      <c r="F59" s="450"/>
      <c r="G59" s="17"/>
      <c r="H59" s="17"/>
      <c r="I59" s="17"/>
      <c r="J59" s="17"/>
      <c r="K59" s="17"/>
      <c r="L59" s="17"/>
      <c r="M59" s="55"/>
      <c r="N59" s="55"/>
      <c r="O59" s="55"/>
      <c r="P59" s="55"/>
      <c r="Q59" s="447"/>
    </row>
    <row r="60" spans="1:17" x14ac:dyDescent="0.25">
      <c r="A60" s="442">
        <v>29</v>
      </c>
      <c r="B60" s="443"/>
      <c r="C60" s="17"/>
      <c r="D60" s="444"/>
      <c r="E60" s="445"/>
      <c r="F60" s="450"/>
      <c r="G60" s="17"/>
      <c r="H60" s="17"/>
      <c r="I60" s="17"/>
      <c r="J60" s="17"/>
      <c r="K60" s="17"/>
      <c r="L60" s="17"/>
      <c r="M60" s="55"/>
      <c r="N60" s="55"/>
      <c r="O60" s="55"/>
      <c r="P60" s="55"/>
      <c r="Q60" s="447"/>
    </row>
    <row r="61" spans="1:17" x14ac:dyDescent="0.25">
      <c r="A61" s="442">
        <v>30</v>
      </c>
      <c r="B61" s="443"/>
      <c r="C61" s="17"/>
      <c r="D61" s="448"/>
      <c r="E61" s="449"/>
      <c r="F61" s="450"/>
      <c r="G61" s="17"/>
      <c r="H61" s="17"/>
      <c r="I61" s="17"/>
      <c r="J61" s="17"/>
      <c r="K61" s="17"/>
      <c r="L61" s="17"/>
      <c r="M61" s="55"/>
      <c r="N61" s="55"/>
      <c r="O61" s="55"/>
      <c r="P61" s="55"/>
      <c r="Q61" s="447"/>
    </row>
    <row r="62" spans="1:17" x14ac:dyDescent="0.25">
      <c r="A62" s="442">
        <v>31</v>
      </c>
      <c r="B62" s="443"/>
      <c r="C62" s="17"/>
      <c r="D62" s="444"/>
      <c r="E62" s="445"/>
      <c r="F62" s="450"/>
      <c r="G62" s="17"/>
      <c r="H62" s="17"/>
      <c r="I62" s="17"/>
      <c r="J62" s="17"/>
      <c r="K62" s="17"/>
      <c r="L62" s="17"/>
      <c r="M62" s="55"/>
      <c r="N62" s="55"/>
      <c r="O62" s="55"/>
      <c r="P62" s="55"/>
      <c r="Q62" s="446"/>
    </row>
    <row r="63" spans="1:17" x14ac:dyDescent="0.25">
      <c r="A63" s="442">
        <v>32</v>
      </c>
      <c r="B63" s="443"/>
      <c r="C63" s="17"/>
      <c r="D63" s="444"/>
      <c r="E63" s="445"/>
      <c r="F63" s="450"/>
      <c r="G63" s="17"/>
      <c r="H63" s="17"/>
      <c r="I63" s="17"/>
      <c r="J63" s="17"/>
      <c r="K63" s="17"/>
      <c r="L63" s="17"/>
      <c r="M63" s="55"/>
      <c r="N63" s="55"/>
      <c r="O63" s="55"/>
      <c r="P63" s="55"/>
      <c r="Q63" s="447"/>
    </row>
    <row r="64" spans="1:17" x14ac:dyDescent="0.25">
      <c r="A64" s="442">
        <v>33</v>
      </c>
      <c r="B64" s="443"/>
      <c r="C64" s="17"/>
      <c r="D64" s="444"/>
      <c r="E64" s="445"/>
      <c r="F64" s="450"/>
      <c r="G64" s="17"/>
      <c r="H64" s="17"/>
      <c r="I64" s="17"/>
      <c r="J64" s="17"/>
      <c r="K64" s="17"/>
      <c r="L64" s="17"/>
      <c r="M64" s="55"/>
      <c r="N64" s="55"/>
      <c r="O64" s="55"/>
      <c r="P64" s="55"/>
      <c r="Q64" s="447"/>
    </row>
    <row r="65" spans="1:17" x14ac:dyDescent="0.25">
      <c r="A65" s="442">
        <v>34</v>
      </c>
      <c r="B65" s="443"/>
      <c r="C65" s="17"/>
      <c r="D65" s="444"/>
      <c r="E65" s="445"/>
      <c r="F65" s="450"/>
      <c r="G65" s="17"/>
      <c r="H65" s="17"/>
      <c r="I65" s="17"/>
      <c r="J65" s="17"/>
      <c r="K65" s="17"/>
      <c r="L65" s="17"/>
      <c r="M65" s="55"/>
      <c r="N65" s="55"/>
      <c r="O65" s="55"/>
      <c r="P65" s="55"/>
      <c r="Q65" s="447"/>
    </row>
    <row r="66" spans="1:17" x14ac:dyDescent="0.25">
      <c r="A66" s="442">
        <v>35</v>
      </c>
      <c r="B66" s="443"/>
      <c r="C66" s="17"/>
      <c r="D66" s="444"/>
      <c r="E66" s="445"/>
      <c r="F66" s="450"/>
      <c r="G66" s="17"/>
      <c r="H66" s="17"/>
      <c r="I66" s="17"/>
      <c r="J66" s="17"/>
      <c r="K66" s="17"/>
      <c r="L66" s="17"/>
      <c r="M66" s="55"/>
      <c r="N66" s="55"/>
      <c r="O66" s="55"/>
      <c r="P66" s="55"/>
      <c r="Q66" s="447"/>
    </row>
    <row r="67" spans="1:17" x14ac:dyDescent="0.25">
      <c r="A67" s="442">
        <v>36</v>
      </c>
      <c r="B67" s="443"/>
      <c r="C67" s="17"/>
      <c r="D67" s="448"/>
      <c r="E67" s="449"/>
      <c r="G67" s="17"/>
      <c r="H67" s="17"/>
      <c r="I67" s="17"/>
      <c r="J67" s="17"/>
      <c r="K67" s="17"/>
      <c r="L67" s="17"/>
      <c r="M67" s="55"/>
      <c r="N67" s="55"/>
      <c r="O67" s="55"/>
      <c r="P67" s="55"/>
      <c r="Q67" s="447"/>
    </row>
    <row r="68" spans="1:17" ht="15.75" thickBot="1" x14ac:dyDescent="0.3">
      <c r="A68" s="26"/>
      <c r="B68" s="27"/>
      <c r="D68" s="452">
        <v>21867.55</v>
      </c>
      <c r="F68" s="453"/>
      <c r="G68" s="29"/>
      <c r="H68" s="29"/>
      <c r="I68" s="29"/>
      <c r="J68" s="29"/>
      <c r="K68" s="29"/>
      <c r="L68" s="454"/>
      <c r="M68" s="29"/>
      <c r="N68" s="29"/>
      <c r="O68" s="29"/>
      <c r="P68" s="29"/>
      <c r="Q68" s="29"/>
    </row>
    <row r="69" spans="1:17" ht="16.5" thickTop="1" x14ac:dyDescent="0.25">
      <c r="A69" s="30" t="s">
        <v>44</v>
      </c>
      <c r="B69" s="31"/>
      <c r="C69" s="618"/>
      <c r="D69" s="618"/>
      <c r="E69" s="455"/>
      <c r="F69" s="456"/>
      <c r="G69" s="34"/>
      <c r="H69" s="34"/>
      <c r="I69" s="34"/>
      <c r="J69" s="34"/>
      <c r="K69" s="34"/>
      <c r="L69" s="457"/>
      <c r="M69" s="34"/>
      <c r="N69" s="34"/>
      <c r="O69" s="34"/>
      <c r="P69" s="34"/>
      <c r="Q69" s="34"/>
    </row>
    <row r="70" spans="1:17" ht="15.75" x14ac:dyDescent="0.25">
      <c r="A70" s="36" t="s">
        <v>45</v>
      </c>
      <c r="B70" s="37"/>
      <c r="C70" s="619"/>
      <c r="D70" s="620"/>
      <c r="F70" s="621"/>
      <c r="G70" s="621"/>
      <c r="H70" s="621"/>
      <c r="I70" s="621"/>
      <c r="J70" s="38"/>
      <c r="K70" s="38"/>
      <c r="L70" s="458"/>
    </row>
    <row r="71" spans="1:17" ht="15.75" x14ac:dyDescent="0.25">
      <c r="A71" s="40" t="s">
        <v>46</v>
      </c>
      <c r="B71" s="41"/>
      <c r="C71" s="616"/>
      <c r="D71" s="617"/>
      <c r="F71" s="459"/>
      <c r="G71" s="42"/>
      <c r="H71" s="615"/>
      <c r="I71" s="615"/>
      <c r="J71" s="615"/>
      <c r="K71" s="615"/>
      <c r="L71" s="458"/>
    </row>
    <row r="72" spans="1:17" ht="15.75" x14ac:dyDescent="0.25">
      <c r="A72" s="40" t="s">
        <v>47</v>
      </c>
      <c r="B72" s="41"/>
      <c r="C72" s="616"/>
      <c r="D72" s="617"/>
      <c r="F72" s="459"/>
      <c r="G72" s="42"/>
      <c r="H72" s="615"/>
      <c r="I72" s="615"/>
      <c r="J72" s="615"/>
      <c r="K72" s="615"/>
      <c r="L72" s="458"/>
    </row>
    <row r="73" spans="1:17" x14ac:dyDescent="0.25">
      <c r="A73" s="44"/>
      <c r="F73" s="459"/>
      <c r="G73" s="42"/>
      <c r="H73" s="615"/>
      <c r="I73" s="615"/>
      <c r="J73" s="615"/>
      <c r="K73" s="615"/>
      <c r="L73" s="458"/>
      <c r="M73" s="45"/>
    </row>
    <row r="74" spans="1:17" x14ac:dyDescent="0.25">
      <c r="A74" s="46" t="s">
        <v>48</v>
      </c>
      <c r="M74" s="47"/>
      <c r="N74" s="45"/>
    </row>
    <row r="75" spans="1:17" x14ac:dyDescent="0.25">
      <c r="A75" s="48"/>
      <c r="I75" s="43"/>
      <c r="J75" s="43"/>
      <c r="K75" s="43"/>
      <c r="L75" s="458"/>
    </row>
    <row r="76" spans="1:17" x14ac:dyDescent="0.25">
      <c r="A76" s="48" t="s">
        <v>1074</v>
      </c>
      <c r="I76" s="43"/>
      <c r="J76" s="49"/>
      <c r="K76" s="50"/>
      <c r="L76" s="458"/>
    </row>
    <row r="77" spans="1:17" x14ac:dyDescent="0.25">
      <c r="A77" s="622"/>
      <c r="B77" s="622"/>
      <c r="D77" s="623" t="s">
        <v>529</v>
      </c>
      <c r="E77" s="623"/>
      <c r="F77" s="623"/>
      <c r="I77" s="43"/>
      <c r="J77" s="51"/>
      <c r="K77" s="52"/>
      <c r="L77" s="458"/>
    </row>
    <row r="78" spans="1:17" x14ac:dyDescent="0.25">
      <c r="A78" s="624"/>
      <c r="B78" s="624"/>
      <c r="D78" s="625" t="s">
        <v>51</v>
      </c>
      <c r="E78" s="625"/>
      <c r="F78" s="625"/>
    </row>
    <row r="79" spans="1:17" x14ac:dyDescent="0.25">
      <c r="A79" s="626"/>
      <c r="B79" s="626"/>
      <c r="D79" s="26"/>
    </row>
    <row r="80" spans="1:17" x14ac:dyDescent="0.25">
      <c r="A80" s="606" t="s">
        <v>132</v>
      </c>
      <c r="B80" s="606"/>
      <c r="C80" s="606"/>
      <c r="D80" s="606"/>
      <c r="E80" s="606"/>
      <c r="F80" s="606"/>
      <c r="G80" s="606"/>
      <c r="H80" s="606"/>
      <c r="I80" s="606"/>
      <c r="J80" s="606"/>
      <c r="K80" s="606"/>
      <c r="L80" s="606"/>
      <c r="M80" s="606"/>
      <c r="N80" s="606"/>
      <c r="O80" s="606"/>
      <c r="P80" s="606"/>
      <c r="Q80" s="606"/>
    </row>
    <row r="81" spans="1:17" x14ac:dyDescent="0.25">
      <c r="A81" s="7"/>
    </row>
    <row r="82" spans="1:17" x14ac:dyDescent="0.25">
      <c r="A82" s="7"/>
      <c r="C82" s="607" t="s">
        <v>1</v>
      </c>
      <c r="D82" s="607"/>
      <c r="E82" s="607"/>
      <c r="F82" s="607"/>
      <c r="G82" s="607"/>
      <c r="H82" s="607"/>
      <c r="I82" s="607"/>
      <c r="J82" s="607"/>
    </row>
    <row r="83" spans="1:17" x14ac:dyDescent="0.25">
      <c r="A83" s="7" t="s">
        <v>536</v>
      </c>
      <c r="D83" s="3"/>
      <c r="E83" s="440"/>
    </row>
    <row r="84" spans="1:17" x14ac:dyDescent="0.25">
      <c r="A84" s="7"/>
    </row>
    <row r="85" spans="1:17" x14ac:dyDescent="0.25">
      <c r="A85" s="9" t="s">
        <v>3</v>
      </c>
    </row>
    <row r="86" spans="1:17" ht="15.75" thickBot="1" x14ac:dyDescent="0.3">
      <c r="A86" s="7" t="s">
        <v>4</v>
      </c>
    </row>
    <row r="87" spans="1:17" x14ac:dyDescent="0.25">
      <c r="A87" s="608" t="s">
        <v>5</v>
      </c>
      <c r="B87" s="610" t="s">
        <v>6</v>
      </c>
      <c r="C87" s="10" t="s">
        <v>7</v>
      </c>
      <c r="D87" s="612" t="s">
        <v>8</v>
      </c>
      <c r="E87" s="710" t="s">
        <v>9</v>
      </c>
      <c r="F87" s="610" t="s">
        <v>10</v>
      </c>
      <c r="G87" s="610"/>
      <c r="H87" s="610"/>
      <c r="I87" s="610"/>
      <c r="J87" s="610"/>
      <c r="K87" s="610"/>
      <c r="L87" s="610"/>
      <c r="M87" s="610"/>
      <c r="N87" s="610"/>
      <c r="O87" s="610"/>
      <c r="P87" s="610"/>
      <c r="Q87" s="614"/>
    </row>
    <row r="88" spans="1:17" ht="15.75" thickBot="1" x14ac:dyDescent="0.3">
      <c r="A88" s="609"/>
      <c r="B88" s="611"/>
      <c r="C88" s="13" t="s">
        <v>13</v>
      </c>
      <c r="D88" s="613"/>
      <c r="E88" s="711"/>
      <c r="F88" s="441" t="s">
        <v>14</v>
      </c>
      <c r="G88" s="13" t="s">
        <v>15</v>
      </c>
      <c r="H88" s="13" t="s">
        <v>16</v>
      </c>
      <c r="I88" s="13" t="s">
        <v>17</v>
      </c>
      <c r="J88" s="13" t="s">
        <v>18</v>
      </c>
      <c r="K88" s="13" t="s">
        <v>19</v>
      </c>
      <c r="L88" s="441" t="s">
        <v>20</v>
      </c>
      <c r="M88" s="13" t="s">
        <v>21</v>
      </c>
      <c r="N88" s="13" t="s">
        <v>22</v>
      </c>
      <c r="O88" s="13" t="s">
        <v>23</v>
      </c>
      <c r="P88" s="13" t="s">
        <v>24</v>
      </c>
      <c r="Q88" s="14" t="s">
        <v>25</v>
      </c>
    </row>
    <row r="89" spans="1:17" x14ac:dyDescent="0.25">
      <c r="A89" s="442">
        <v>37</v>
      </c>
      <c r="B89" s="443"/>
      <c r="C89" s="17"/>
      <c r="D89" s="467"/>
      <c r="E89" s="449"/>
      <c r="F89" s="17"/>
      <c r="G89" s="20"/>
      <c r="H89" s="20"/>
      <c r="I89" s="20"/>
      <c r="J89" s="20"/>
      <c r="K89" s="20"/>
      <c r="L89" s="17"/>
      <c r="M89" s="20"/>
      <c r="N89" s="20"/>
      <c r="O89" s="20"/>
      <c r="P89" s="20"/>
      <c r="Q89" s="25"/>
    </row>
    <row r="90" spans="1:17" x14ac:dyDescent="0.25">
      <c r="A90" s="442">
        <v>38</v>
      </c>
      <c r="B90" s="443"/>
      <c r="C90" s="17"/>
      <c r="D90" s="468"/>
      <c r="E90" s="464"/>
      <c r="F90" s="17"/>
      <c r="G90" s="55"/>
      <c r="H90" s="55"/>
      <c r="I90" s="55"/>
      <c r="J90" s="55"/>
      <c r="K90" s="55"/>
      <c r="L90" s="17"/>
      <c r="M90" s="20"/>
      <c r="N90" s="20"/>
      <c r="O90" s="20"/>
      <c r="P90" s="20"/>
      <c r="Q90" s="21"/>
    </row>
    <row r="91" spans="1:17" x14ac:dyDescent="0.25">
      <c r="A91" s="442">
        <v>39</v>
      </c>
      <c r="B91" s="443"/>
      <c r="C91" s="17"/>
      <c r="D91" s="467"/>
      <c r="E91" s="449"/>
      <c r="F91" s="17"/>
      <c r="G91" s="20"/>
      <c r="H91" s="20"/>
      <c r="I91" s="20"/>
      <c r="J91" s="20"/>
      <c r="K91" s="20"/>
      <c r="L91" s="17"/>
      <c r="M91" s="20"/>
      <c r="N91" s="20"/>
      <c r="O91" s="20"/>
      <c r="P91" s="20"/>
      <c r="Q91" s="21"/>
    </row>
    <row r="92" spans="1:17" x14ac:dyDescent="0.25">
      <c r="A92" s="442">
        <v>40</v>
      </c>
      <c r="B92" s="443"/>
      <c r="C92" s="55"/>
      <c r="D92" s="469"/>
      <c r="E92" s="449"/>
      <c r="F92" s="470"/>
      <c r="G92" s="20"/>
      <c r="H92" s="20"/>
      <c r="I92" s="20"/>
      <c r="J92" s="20"/>
      <c r="K92" s="20"/>
      <c r="L92" s="470"/>
      <c r="M92" s="20"/>
      <c r="N92" s="20"/>
      <c r="O92" s="20"/>
      <c r="P92" s="20"/>
      <c r="Q92" s="21"/>
    </row>
    <row r="93" spans="1:17" x14ac:dyDescent="0.25">
      <c r="A93" s="442">
        <v>41</v>
      </c>
      <c r="B93" s="443"/>
      <c r="C93" s="17"/>
      <c r="D93" s="471"/>
      <c r="E93" s="445"/>
      <c r="F93" s="470"/>
      <c r="G93" s="20"/>
      <c r="H93" s="20"/>
      <c r="I93" s="20"/>
      <c r="J93" s="20"/>
      <c r="K93" s="20"/>
      <c r="L93" s="470"/>
      <c r="M93" s="20"/>
      <c r="N93" s="20"/>
      <c r="O93" s="20"/>
      <c r="P93" s="20"/>
      <c r="Q93" s="21"/>
    </row>
    <row r="94" spans="1:17" x14ac:dyDescent="0.25">
      <c r="A94" s="442">
        <v>42</v>
      </c>
      <c r="B94" s="443"/>
      <c r="C94" s="17"/>
      <c r="D94" s="471"/>
      <c r="E94" s="445"/>
      <c r="F94" s="470"/>
      <c r="G94" s="20"/>
      <c r="H94" s="20"/>
      <c r="I94" s="20"/>
      <c r="J94" s="20"/>
      <c r="K94" s="20"/>
      <c r="L94" s="470"/>
      <c r="M94" s="20"/>
      <c r="N94" s="20"/>
      <c r="O94" s="20"/>
      <c r="P94" s="20"/>
      <c r="Q94" s="21"/>
    </row>
    <row r="95" spans="1:17" x14ac:dyDescent="0.25">
      <c r="A95" s="442">
        <v>43</v>
      </c>
      <c r="B95" s="443"/>
      <c r="C95" s="17"/>
      <c r="D95" s="471"/>
      <c r="E95" s="445"/>
      <c r="F95" s="470"/>
      <c r="G95" s="20"/>
      <c r="H95" s="20"/>
      <c r="I95" s="20"/>
      <c r="J95" s="20"/>
      <c r="K95" s="20"/>
      <c r="L95" s="470"/>
      <c r="M95" s="20"/>
      <c r="N95" s="20"/>
      <c r="O95" s="20"/>
      <c r="P95" s="20"/>
      <c r="Q95" s="21"/>
    </row>
    <row r="96" spans="1:17" x14ac:dyDescent="0.25">
      <c r="A96" s="442">
        <v>44</v>
      </c>
      <c r="B96" s="443"/>
      <c r="C96" s="17"/>
      <c r="D96" s="471"/>
      <c r="E96" s="445"/>
      <c r="F96" s="470"/>
      <c r="G96" s="20"/>
      <c r="H96" s="20"/>
      <c r="I96" s="20"/>
      <c r="J96" s="20"/>
      <c r="K96" s="20"/>
      <c r="L96" s="470"/>
      <c r="M96" s="20"/>
      <c r="N96" s="20"/>
      <c r="O96" s="20"/>
      <c r="P96" s="20"/>
      <c r="Q96" s="21"/>
    </row>
    <row r="97" spans="1:17" x14ac:dyDescent="0.25">
      <c r="A97" s="442">
        <v>45</v>
      </c>
      <c r="B97" s="443"/>
      <c r="C97" s="17"/>
      <c r="D97" s="471"/>
      <c r="E97" s="445"/>
      <c r="F97" s="470"/>
      <c r="G97" s="20"/>
      <c r="H97" s="20"/>
      <c r="I97" s="20"/>
      <c r="J97" s="20"/>
      <c r="K97" s="20"/>
      <c r="L97" s="470"/>
      <c r="M97" s="20"/>
      <c r="N97" s="20"/>
      <c r="O97" s="20"/>
      <c r="P97" s="20"/>
      <c r="Q97" s="21"/>
    </row>
    <row r="98" spans="1:17" x14ac:dyDescent="0.25">
      <c r="A98" s="442">
        <v>46</v>
      </c>
      <c r="B98" s="443"/>
      <c r="C98" s="55"/>
      <c r="D98" s="469"/>
      <c r="E98" s="449"/>
      <c r="F98" s="470"/>
      <c r="G98" s="20"/>
      <c r="H98" s="20"/>
      <c r="I98" s="20"/>
      <c r="J98" s="20"/>
      <c r="K98" s="20"/>
      <c r="L98" s="470"/>
      <c r="M98" s="20"/>
      <c r="N98" s="20"/>
      <c r="O98" s="20"/>
      <c r="P98" s="20"/>
      <c r="Q98" s="21"/>
    </row>
    <row r="99" spans="1:17" x14ac:dyDescent="0.25">
      <c r="A99" s="442">
        <v>47</v>
      </c>
      <c r="B99" s="41"/>
      <c r="C99" s="472"/>
      <c r="D99" s="473"/>
      <c r="F99" s="470"/>
      <c r="G99" s="20"/>
      <c r="H99" s="20"/>
      <c r="I99" s="20"/>
      <c r="J99" s="20"/>
      <c r="K99" s="20"/>
      <c r="L99" s="470"/>
      <c r="M99" s="20"/>
      <c r="N99" s="20"/>
      <c r="O99" s="20"/>
      <c r="P99" s="20"/>
      <c r="Q99" s="21"/>
    </row>
    <row r="100" spans="1:17" x14ac:dyDescent="0.25">
      <c r="A100" s="442">
        <v>48</v>
      </c>
      <c r="B100" s="443"/>
      <c r="C100" s="55"/>
      <c r="D100" s="469"/>
      <c r="E100" s="449"/>
      <c r="F100" s="470"/>
      <c r="G100" s="20"/>
      <c r="H100" s="20"/>
      <c r="I100" s="20"/>
      <c r="J100" s="20"/>
      <c r="K100" s="20"/>
      <c r="L100" s="470"/>
      <c r="M100" s="20"/>
      <c r="N100" s="20"/>
      <c r="O100" s="20"/>
      <c r="P100" s="20"/>
      <c r="Q100" s="21"/>
    </row>
    <row r="101" spans="1:17" x14ac:dyDescent="0.25">
      <c r="A101" s="442">
        <v>49</v>
      </c>
      <c r="B101" s="443"/>
      <c r="C101" s="55"/>
      <c r="D101" s="469"/>
      <c r="E101" s="449"/>
      <c r="F101" s="470"/>
      <c r="G101" s="20"/>
      <c r="H101" s="20"/>
      <c r="I101" s="20"/>
      <c r="J101" s="20"/>
      <c r="K101" s="20"/>
      <c r="L101" s="470"/>
      <c r="M101" s="20"/>
      <c r="N101" s="20"/>
      <c r="O101" s="20"/>
      <c r="P101" s="20"/>
      <c r="Q101" s="25"/>
    </row>
    <row r="102" spans="1:17" x14ac:dyDescent="0.25">
      <c r="A102" s="442">
        <v>50</v>
      </c>
      <c r="B102" s="443"/>
      <c r="C102" s="55"/>
      <c r="D102" s="469"/>
      <c r="E102" s="449"/>
      <c r="F102" s="470"/>
      <c r="G102" s="20"/>
      <c r="H102" s="20"/>
      <c r="I102" s="20"/>
      <c r="J102" s="20"/>
      <c r="K102" s="20"/>
      <c r="L102" s="470"/>
      <c r="M102" s="20"/>
      <c r="N102" s="20"/>
      <c r="O102" s="20"/>
      <c r="P102" s="20"/>
      <c r="Q102" s="21"/>
    </row>
    <row r="103" spans="1:17" x14ac:dyDescent="0.25">
      <c r="A103" s="442">
        <v>15</v>
      </c>
      <c r="B103" s="443"/>
      <c r="C103" s="55"/>
      <c r="D103" s="469"/>
      <c r="E103" s="449"/>
      <c r="F103" s="470"/>
      <c r="G103" s="20"/>
      <c r="H103" s="20"/>
      <c r="I103" s="20"/>
      <c r="J103" s="20"/>
      <c r="K103" s="20"/>
      <c r="L103" s="470"/>
      <c r="M103" s="20"/>
      <c r="N103" s="20"/>
      <c r="O103" s="20"/>
      <c r="P103" s="20"/>
      <c r="Q103" s="21"/>
    </row>
    <row r="104" spans="1:17" x14ac:dyDescent="0.25">
      <c r="A104" s="442">
        <v>16</v>
      </c>
      <c r="B104" s="443"/>
      <c r="C104" s="55"/>
      <c r="D104" s="469"/>
      <c r="E104" s="449"/>
      <c r="F104" s="470"/>
      <c r="G104" s="20"/>
      <c r="H104" s="20"/>
      <c r="I104" s="20"/>
      <c r="J104" s="20"/>
      <c r="K104" s="20"/>
      <c r="L104" s="470"/>
      <c r="M104" s="20"/>
      <c r="N104" s="20"/>
      <c r="O104" s="20"/>
      <c r="P104" s="20"/>
      <c r="Q104" s="21"/>
    </row>
    <row r="105" spans="1:17" x14ac:dyDescent="0.25">
      <c r="A105" s="442">
        <v>17</v>
      </c>
      <c r="B105" s="443"/>
      <c r="C105" s="55"/>
      <c r="D105" s="469"/>
      <c r="E105" s="449"/>
      <c r="F105" s="470"/>
      <c r="G105" s="20"/>
      <c r="H105" s="20"/>
      <c r="I105" s="20"/>
      <c r="J105" s="20"/>
      <c r="K105" s="20"/>
      <c r="L105" s="470"/>
      <c r="M105" s="20"/>
      <c r="N105" s="20"/>
      <c r="O105" s="20"/>
      <c r="P105" s="20"/>
      <c r="Q105" s="21"/>
    </row>
    <row r="106" spans="1:17" x14ac:dyDescent="0.25">
      <c r="A106" s="442">
        <v>18</v>
      </c>
      <c r="B106" s="443"/>
      <c r="C106" s="55"/>
      <c r="D106" s="469"/>
      <c r="E106" s="449"/>
      <c r="F106" s="470"/>
      <c r="G106" s="20"/>
      <c r="H106" s="20"/>
      <c r="I106" s="20"/>
      <c r="J106" s="20"/>
      <c r="K106" s="20"/>
      <c r="L106" s="470"/>
      <c r="M106" s="20"/>
      <c r="N106" s="20"/>
      <c r="O106" s="20"/>
      <c r="P106" s="20"/>
      <c r="Q106" s="21"/>
    </row>
    <row r="107" spans="1:17" ht="15.75" thickBot="1" x14ac:dyDescent="0.3">
      <c r="A107" s="26"/>
      <c r="B107" s="27"/>
      <c r="D107" s="452">
        <v>45023.7</v>
      </c>
      <c r="F107" s="453"/>
      <c r="G107" s="29"/>
      <c r="H107" s="29"/>
      <c r="I107" s="29"/>
      <c r="J107" s="29"/>
      <c r="K107" s="29"/>
      <c r="L107" s="454"/>
      <c r="M107" s="29"/>
      <c r="N107" s="29"/>
      <c r="O107" s="29"/>
      <c r="P107" s="29"/>
      <c r="Q107" s="29"/>
    </row>
    <row r="108" spans="1:17" ht="16.5" thickTop="1" x14ac:dyDescent="0.25">
      <c r="A108" s="30" t="s">
        <v>44</v>
      </c>
      <c r="B108" s="31"/>
      <c r="C108" s="618"/>
      <c r="D108" s="618"/>
      <c r="E108" s="455"/>
      <c r="F108" s="456"/>
      <c r="G108" s="34"/>
      <c r="H108" s="34"/>
      <c r="I108" s="34"/>
      <c r="J108" s="34"/>
      <c r="K108" s="34"/>
      <c r="L108" s="457"/>
      <c r="M108" s="34"/>
      <c r="N108" s="34"/>
      <c r="O108" s="34"/>
      <c r="P108" s="34"/>
      <c r="Q108" s="34"/>
    </row>
    <row r="109" spans="1:17" ht="15.75" x14ac:dyDescent="0.25">
      <c r="A109" s="36" t="s">
        <v>45</v>
      </c>
      <c r="B109" s="37"/>
      <c r="C109" s="619">
        <f>PRODUCT(C108,0.1)</f>
        <v>0.1</v>
      </c>
      <c r="D109" s="620"/>
      <c r="F109" s="621"/>
      <c r="G109" s="621"/>
      <c r="H109" s="621"/>
      <c r="I109" s="621"/>
      <c r="J109" s="38"/>
      <c r="K109" s="38"/>
      <c r="L109" s="458"/>
    </row>
    <row r="110" spans="1:17" ht="15.75" x14ac:dyDescent="0.25">
      <c r="A110" s="40" t="s">
        <v>46</v>
      </c>
      <c r="B110" s="41"/>
      <c r="C110" s="616">
        <f>PRODUCT(C108,0.1)</f>
        <v>0.1</v>
      </c>
      <c r="D110" s="617"/>
      <c r="F110" s="459"/>
      <c r="G110" s="42"/>
      <c r="H110" s="615"/>
      <c r="I110" s="615"/>
      <c r="J110" s="615"/>
      <c r="K110" s="615"/>
      <c r="L110" s="458"/>
    </row>
    <row r="111" spans="1:17" ht="15.75" x14ac:dyDescent="0.25">
      <c r="A111" s="40" t="s">
        <v>47</v>
      </c>
      <c r="B111" s="41"/>
      <c r="C111" s="616">
        <f>SUM(C108:D110)</f>
        <v>0.2</v>
      </c>
      <c r="D111" s="617"/>
      <c r="F111" s="459"/>
      <c r="G111" s="42"/>
      <c r="H111" s="615"/>
      <c r="I111" s="615"/>
      <c r="J111" s="615"/>
      <c r="K111" s="615"/>
      <c r="L111" s="458"/>
    </row>
    <row r="112" spans="1:17" x14ac:dyDescent="0.25">
      <c r="A112" s="44"/>
      <c r="F112" s="459"/>
      <c r="G112" s="42"/>
      <c r="H112" s="615"/>
      <c r="I112" s="615"/>
      <c r="J112" s="615"/>
      <c r="K112" s="615"/>
      <c r="L112" s="458"/>
      <c r="M112" s="45"/>
    </row>
    <row r="113" spans="1:17" x14ac:dyDescent="0.25">
      <c r="A113" s="46" t="s">
        <v>48</v>
      </c>
      <c r="M113" s="47"/>
      <c r="N113" s="45"/>
    </row>
    <row r="114" spans="1:17" x14ac:dyDescent="0.25">
      <c r="A114" s="48"/>
      <c r="I114" s="43"/>
      <c r="J114" s="43"/>
      <c r="K114" s="43"/>
      <c r="L114" s="458"/>
    </row>
    <row r="115" spans="1:17" x14ac:dyDescent="0.25">
      <c r="A115" s="48" t="s">
        <v>1073</v>
      </c>
      <c r="I115" s="43"/>
      <c r="J115" s="49"/>
      <c r="K115" s="50"/>
      <c r="L115" s="458"/>
    </row>
    <row r="116" spans="1:17" x14ac:dyDescent="0.25">
      <c r="A116" s="622"/>
      <c r="B116" s="622"/>
      <c r="D116" s="623" t="s">
        <v>529</v>
      </c>
      <c r="E116" s="623"/>
      <c r="F116" s="623"/>
      <c r="I116" s="43"/>
      <c r="J116" s="51"/>
      <c r="K116" s="52"/>
      <c r="L116" s="458"/>
    </row>
    <row r="117" spans="1:17" x14ac:dyDescent="0.25">
      <c r="A117" s="624"/>
      <c r="B117" s="624"/>
      <c r="D117" s="625" t="s">
        <v>51</v>
      </c>
      <c r="E117" s="625"/>
      <c r="F117" s="625"/>
    </row>
    <row r="118" spans="1:17" x14ac:dyDescent="0.25">
      <c r="A118" s="606" t="s">
        <v>537</v>
      </c>
      <c r="B118" s="606"/>
      <c r="C118" s="606"/>
      <c r="D118" s="606"/>
      <c r="E118" s="606"/>
      <c r="F118" s="606"/>
      <c r="G118" s="606"/>
      <c r="H118" s="606"/>
      <c r="I118" s="606"/>
      <c r="J118" s="606"/>
      <c r="K118" s="606"/>
      <c r="L118" s="606"/>
      <c r="M118" s="606"/>
      <c r="N118" s="606"/>
      <c r="O118" s="606"/>
      <c r="P118" s="606"/>
      <c r="Q118" s="606"/>
    </row>
    <row r="119" spans="1:17" x14ac:dyDescent="0.25">
      <c r="A119" s="7"/>
      <c r="E119" s="5"/>
      <c r="F119" s="465"/>
      <c r="L119" s="465"/>
    </row>
    <row r="120" spans="1:17" x14ac:dyDescent="0.25">
      <c r="A120" s="7"/>
      <c r="C120" s="607" t="s">
        <v>1</v>
      </c>
      <c r="D120" s="607"/>
      <c r="E120" s="607"/>
      <c r="F120" s="607"/>
      <c r="G120" s="607"/>
      <c r="H120" s="607"/>
      <c r="I120" s="607"/>
      <c r="J120" s="607"/>
      <c r="L120" s="465"/>
    </row>
    <row r="121" spans="1:17" x14ac:dyDescent="0.25">
      <c r="A121" s="7" t="s">
        <v>538</v>
      </c>
      <c r="C121" s="8"/>
      <c r="D121" s="3"/>
      <c r="E121" s="3"/>
      <c r="F121" s="465"/>
      <c r="L121" s="465"/>
    </row>
    <row r="122" spans="1:17" x14ac:dyDescent="0.25">
      <c r="A122" s="7"/>
      <c r="E122" s="5"/>
      <c r="F122" s="465"/>
      <c r="L122" s="465"/>
    </row>
    <row r="123" spans="1:17" x14ac:dyDescent="0.25">
      <c r="A123" s="9" t="s">
        <v>3</v>
      </c>
      <c r="E123" s="5"/>
      <c r="F123" s="465"/>
      <c r="L123" s="465"/>
    </row>
    <row r="124" spans="1:17" ht="15.75" thickBot="1" x14ac:dyDescent="0.3">
      <c r="A124" s="7" t="s">
        <v>4</v>
      </c>
      <c r="E124" s="5"/>
      <c r="F124" s="465"/>
      <c r="L124" s="465"/>
    </row>
    <row r="125" spans="1:17" x14ac:dyDescent="0.25">
      <c r="A125" s="608" t="s">
        <v>5</v>
      </c>
      <c r="B125" s="610" t="s">
        <v>6</v>
      </c>
      <c r="C125" s="10" t="s">
        <v>7</v>
      </c>
      <c r="D125" s="612" t="s">
        <v>8</v>
      </c>
      <c r="E125" s="610" t="s">
        <v>9</v>
      </c>
      <c r="F125" s="610" t="s">
        <v>10</v>
      </c>
      <c r="G125" s="610"/>
      <c r="H125" s="610"/>
      <c r="I125" s="610"/>
      <c r="J125" s="610"/>
      <c r="K125" s="610"/>
      <c r="L125" s="610"/>
      <c r="M125" s="610"/>
      <c r="N125" s="610"/>
      <c r="O125" s="610"/>
      <c r="P125" s="610"/>
      <c r="Q125" s="614"/>
    </row>
    <row r="126" spans="1:17" ht="15.75" thickBot="1" x14ac:dyDescent="0.3">
      <c r="A126" s="609"/>
      <c r="B126" s="611"/>
      <c r="C126" s="13" t="s">
        <v>13</v>
      </c>
      <c r="D126" s="613"/>
      <c r="E126" s="611"/>
      <c r="F126" s="13" t="s">
        <v>14</v>
      </c>
      <c r="G126" s="13" t="s">
        <v>15</v>
      </c>
      <c r="H126" s="13" t="s">
        <v>16</v>
      </c>
      <c r="I126" s="13" t="s">
        <v>17</v>
      </c>
      <c r="J126" s="13" t="s">
        <v>18</v>
      </c>
      <c r="K126" s="13" t="s">
        <v>19</v>
      </c>
      <c r="L126" s="13" t="s">
        <v>20</v>
      </c>
      <c r="M126" s="13" t="s">
        <v>21</v>
      </c>
      <c r="N126" s="13" t="s">
        <v>22</v>
      </c>
      <c r="O126" s="13" t="s">
        <v>23</v>
      </c>
      <c r="P126" s="13" t="s">
        <v>24</v>
      </c>
      <c r="Q126" s="14" t="s">
        <v>25</v>
      </c>
    </row>
    <row r="127" spans="1:17" x14ac:dyDescent="0.25">
      <c r="A127" s="15">
        <v>1</v>
      </c>
      <c r="B127" s="443" t="s">
        <v>539</v>
      </c>
      <c r="C127" s="17" t="s">
        <v>528</v>
      </c>
      <c r="D127" s="474">
        <v>9000</v>
      </c>
      <c r="E127" s="475" t="s">
        <v>540</v>
      </c>
      <c r="F127" s="17">
        <v>1</v>
      </c>
      <c r="G127" s="20"/>
      <c r="H127" s="20"/>
      <c r="I127" s="20"/>
      <c r="J127" s="20"/>
      <c r="K127" s="20"/>
      <c r="L127" s="17">
        <v>1</v>
      </c>
      <c r="M127" s="20"/>
      <c r="N127" s="20"/>
      <c r="O127" s="20"/>
      <c r="P127" s="20"/>
      <c r="Q127" s="25"/>
    </row>
    <row r="128" spans="1:17" x14ac:dyDescent="0.25">
      <c r="A128" s="15">
        <v>2</v>
      </c>
      <c r="B128" s="443" t="s">
        <v>59</v>
      </c>
      <c r="C128" s="17" t="s">
        <v>55</v>
      </c>
      <c r="D128" s="474">
        <v>15000</v>
      </c>
      <c r="E128" s="475" t="s">
        <v>540</v>
      </c>
      <c r="F128" s="17">
        <v>1</v>
      </c>
      <c r="G128" s="20"/>
      <c r="H128" s="20"/>
      <c r="I128" s="20"/>
      <c r="J128" s="20"/>
      <c r="K128" s="20"/>
      <c r="L128" s="17"/>
      <c r="M128" s="20"/>
      <c r="N128" s="20"/>
      <c r="O128" s="20"/>
      <c r="P128" s="20"/>
      <c r="Q128" s="21"/>
    </row>
    <row r="129" spans="1:17" x14ac:dyDescent="0.25">
      <c r="A129" s="15">
        <v>3</v>
      </c>
      <c r="B129" s="443" t="s">
        <v>541</v>
      </c>
      <c r="C129" s="17" t="s">
        <v>55</v>
      </c>
      <c r="D129" s="467">
        <v>40000</v>
      </c>
      <c r="E129" s="476" t="s">
        <v>540</v>
      </c>
      <c r="F129" s="17">
        <v>1</v>
      </c>
      <c r="G129" s="20"/>
      <c r="H129" s="20"/>
      <c r="I129" s="20"/>
      <c r="J129" s="20"/>
      <c r="K129" s="20"/>
      <c r="L129" s="17"/>
      <c r="M129" s="20"/>
      <c r="N129" s="20"/>
      <c r="O129" s="20"/>
      <c r="P129" s="20"/>
      <c r="Q129" s="21"/>
    </row>
    <row r="130" spans="1:17" x14ac:dyDescent="0.25">
      <c r="A130" s="15">
        <v>4</v>
      </c>
      <c r="B130" s="443"/>
      <c r="C130" s="17"/>
      <c r="D130" s="467"/>
      <c r="E130" s="477"/>
      <c r="F130" s="17"/>
      <c r="G130" s="20"/>
      <c r="H130" s="20"/>
      <c r="I130" s="20"/>
      <c r="J130" s="20"/>
      <c r="K130" s="20"/>
      <c r="L130" s="17"/>
      <c r="M130" s="20"/>
      <c r="N130" s="20"/>
      <c r="O130" s="20"/>
      <c r="P130" s="20"/>
      <c r="Q130" s="21"/>
    </row>
    <row r="131" spans="1:17" x14ac:dyDescent="0.25">
      <c r="A131" s="54">
        <v>5</v>
      </c>
      <c r="B131" s="443"/>
      <c r="C131" s="17"/>
      <c r="D131" s="467"/>
      <c r="E131" s="477"/>
      <c r="F131" s="17"/>
      <c r="G131" s="20"/>
      <c r="H131" s="20"/>
      <c r="I131" s="20"/>
      <c r="J131" s="20"/>
      <c r="K131" s="20"/>
      <c r="L131" s="17"/>
      <c r="M131" s="20"/>
      <c r="N131" s="20"/>
      <c r="O131" s="20"/>
      <c r="P131" s="20"/>
      <c r="Q131" s="21"/>
    </row>
    <row r="132" spans="1:17" x14ac:dyDescent="0.25">
      <c r="A132" s="54">
        <v>6</v>
      </c>
      <c r="B132" s="443"/>
      <c r="C132" s="17"/>
      <c r="D132" s="467"/>
      <c r="E132" s="477"/>
      <c r="F132" s="17"/>
      <c r="G132" s="20"/>
      <c r="H132" s="20"/>
      <c r="I132" s="20"/>
      <c r="J132" s="20"/>
      <c r="K132" s="20"/>
      <c r="L132" s="17"/>
      <c r="M132" s="20"/>
      <c r="N132" s="20"/>
      <c r="O132" s="20"/>
      <c r="P132" s="20"/>
      <c r="Q132" s="21"/>
    </row>
    <row r="133" spans="1:17" x14ac:dyDescent="0.25">
      <c r="A133" s="54">
        <v>7</v>
      </c>
      <c r="B133" s="443"/>
      <c r="C133" s="17"/>
      <c r="D133" s="474"/>
      <c r="E133" s="478"/>
      <c r="F133" s="17"/>
      <c r="G133" s="20"/>
      <c r="H133" s="20"/>
      <c r="I133" s="20"/>
      <c r="J133" s="20"/>
      <c r="K133" s="20"/>
      <c r="L133" s="17"/>
      <c r="M133" s="20"/>
      <c r="N133" s="20"/>
      <c r="O133" s="20"/>
      <c r="P133" s="20"/>
      <c r="Q133" s="21"/>
    </row>
    <row r="134" spans="1:17" x14ac:dyDescent="0.25">
      <c r="A134" s="54">
        <v>8</v>
      </c>
      <c r="B134" s="443"/>
      <c r="C134" s="17"/>
      <c r="D134" s="474"/>
      <c r="E134" s="478"/>
      <c r="F134" s="17"/>
      <c r="G134" s="20"/>
      <c r="H134" s="20"/>
      <c r="I134" s="20"/>
      <c r="J134" s="20"/>
      <c r="K134" s="20"/>
      <c r="L134" s="17"/>
      <c r="M134" s="20"/>
      <c r="N134" s="20"/>
      <c r="O134" s="20"/>
      <c r="P134" s="20"/>
      <c r="Q134" s="21"/>
    </row>
    <row r="135" spans="1:17" x14ac:dyDescent="0.25">
      <c r="A135" s="54">
        <v>9</v>
      </c>
      <c r="B135" s="443"/>
      <c r="C135" s="17"/>
      <c r="D135" s="474"/>
      <c r="E135" s="478"/>
      <c r="F135" s="17"/>
      <c r="G135" s="20"/>
      <c r="H135" s="20"/>
      <c r="I135" s="20"/>
      <c r="J135" s="20"/>
      <c r="K135" s="20"/>
      <c r="L135" s="17"/>
      <c r="M135" s="20"/>
      <c r="N135" s="20"/>
      <c r="O135" s="20"/>
      <c r="P135" s="20"/>
      <c r="Q135" s="21"/>
    </row>
    <row r="136" spans="1:17" x14ac:dyDescent="0.25">
      <c r="A136" s="54">
        <v>10</v>
      </c>
      <c r="B136" s="443"/>
      <c r="C136" s="17"/>
      <c r="D136" s="474"/>
      <c r="E136" s="478"/>
      <c r="F136" s="17"/>
      <c r="G136" s="20"/>
      <c r="H136" s="20"/>
      <c r="I136" s="20"/>
      <c r="J136" s="20"/>
      <c r="K136" s="20"/>
      <c r="L136" s="17"/>
      <c r="M136" s="20"/>
      <c r="N136" s="20"/>
      <c r="O136" s="20"/>
      <c r="P136" s="20"/>
      <c r="Q136" s="21"/>
    </row>
    <row r="137" spans="1:17" x14ac:dyDescent="0.25">
      <c r="A137" s="54">
        <v>11</v>
      </c>
      <c r="B137" s="16"/>
      <c r="C137" s="55"/>
      <c r="D137" s="18"/>
      <c r="E137" s="19"/>
      <c r="F137" s="17"/>
      <c r="G137" s="20"/>
      <c r="H137" s="20"/>
      <c r="I137" s="20"/>
      <c r="J137" s="20"/>
      <c r="K137" s="20"/>
      <c r="L137" s="17"/>
      <c r="M137" s="20"/>
      <c r="N137" s="20"/>
      <c r="O137" s="20"/>
      <c r="P137" s="20"/>
      <c r="Q137" s="21"/>
    </row>
    <row r="138" spans="1:17" x14ac:dyDescent="0.25">
      <c r="A138" s="54">
        <v>12</v>
      </c>
      <c r="B138" s="16"/>
      <c r="C138" s="55"/>
      <c r="D138" s="18"/>
      <c r="E138" s="19"/>
      <c r="F138" s="17"/>
      <c r="G138" s="20"/>
      <c r="H138" s="20"/>
      <c r="I138" s="20"/>
      <c r="J138" s="20"/>
      <c r="K138" s="20"/>
      <c r="L138" s="17"/>
      <c r="M138" s="20"/>
      <c r="N138" s="20"/>
      <c r="O138" s="20"/>
      <c r="P138" s="20"/>
      <c r="Q138" s="21"/>
    </row>
    <row r="139" spans="1:17" x14ac:dyDescent="0.25">
      <c r="A139" s="54">
        <v>13</v>
      </c>
      <c r="B139" s="16"/>
      <c r="C139" s="55"/>
      <c r="D139" s="18"/>
      <c r="E139" s="19"/>
      <c r="F139" s="17"/>
      <c r="G139" s="20"/>
      <c r="H139" s="20"/>
      <c r="I139" s="20"/>
      <c r="J139" s="20"/>
      <c r="K139" s="20"/>
      <c r="L139" s="17"/>
      <c r="M139" s="20"/>
      <c r="N139" s="20"/>
      <c r="O139" s="20"/>
      <c r="P139" s="20"/>
      <c r="Q139" s="25"/>
    </row>
    <row r="140" spans="1:17" x14ac:dyDescent="0.25">
      <c r="A140" s="54">
        <v>14</v>
      </c>
      <c r="B140" s="16"/>
      <c r="C140" s="55"/>
      <c r="D140" s="18"/>
      <c r="E140" s="19"/>
      <c r="F140" s="17"/>
      <c r="G140" s="20"/>
      <c r="H140" s="20"/>
      <c r="I140" s="20"/>
      <c r="J140" s="20"/>
      <c r="K140" s="20"/>
      <c r="L140" s="17"/>
      <c r="M140" s="20"/>
      <c r="N140" s="20"/>
      <c r="O140" s="20"/>
      <c r="P140" s="20"/>
      <c r="Q140" s="21"/>
    </row>
    <row r="141" spans="1:17" x14ac:dyDescent="0.25">
      <c r="A141" s="54">
        <v>15</v>
      </c>
      <c r="B141" s="16"/>
      <c r="C141" s="55"/>
      <c r="D141" s="18"/>
      <c r="E141" s="19"/>
      <c r="F141" s="17"/>
      <c r="G141" s="20"/>
      <c r="H141" s="20"/>
      <c r="I141" s="20"/>
      <c r="J141" s="20"/>
      <c r="K141" s="20"/>
      <c r="L141" s="17"/>
      <c r="M141" s="20"/>
      <c r="N141" s="20"/>
      <c r="O141" s="20"/>
      <c r="P141" s="20"/>
      <c r="Q141" s="21"/>
    </row>
    <row r="142" spans="1:17" x14ac:dyDescent="0.25">
      <c r="A142" s="54">
        <v>16</v>
      </c>
      <c r="B142" s="16"/>
      <c r="C142" s="55"/>
      <c r="D142" s="18"/>
      <c r="E142" s="19"/>
      <c r="F142" s="17"/>
      <c r="G142" s="20"/>
      <c r="H142" s="20"/>
      <c r="I142" s="20"/>
      <c r="J142" s="20"/>
      <c r="K142" s="20"/>
      <c r="L142" s="17"/>
      <c r="M142" s="20"/>
      <c r="N142" s="20"/>
      <c r="O142" s="20"/>
      <c r="P142" s="20"/>
      <c r="Q142" s="21"/>
    </row>
    <row r="143" spans="1:17" x14ac:dyDescent="0.25">
      <c r="A143" s="54">
        <v>17</v>
      </c>
      <c r="B143" s="16"/>
      <c r="C143" s="55"/>
      <c r="D143" s="18"/>
      <c r="E143" s="19"/>
      <c r="F143" s="17"/>
      <c r="G143" s="20"/>
      <c r="H143" s="20"/>
      <c r="I143" s="20"/>
      <c r="J143" s="20"/>
      <c r="K143" s="20"/>
      <c r="L143" s="17"/>
      <c r="M143" s="20"/>
      <c r="N143" s="20"/>
      <c r="O143" s="20"/>
      <c r="P143" s="20"/>
      <c r="Q143" s="21"/>
    </row>
    <row r="144" spans="1:17" x14ac:dyDescent="0.25">
      <c r="A144" s="54">
        <v>18</v>
      </c>
      <c r="B144" s="16"/>
      <c r="C144" s="55"/>
      <c r="D144" s="18"/>
      <c r="E144" s="19"/>
      <c r="F144" s="17"/>
      <c r="G144" s="20"/>
      <c r="H144" s="20"/>
      <c r="I144" s="20"/>
      <c r="J144" s="20"/>
      <c r="K144" s="20"/>
      <c r="L144" s="17"/>
      <c r="M144" s="20"/>
      <c r="N144" s="20"/>
      <c r="O144" s="20"/>
      <c r="P144" s="20"/>
      <c r="Q144" s="21"/>
    </row>
    <row r="145" spans="1:17" ht="15.75" thickBot="1" x14ac:dyDescent="0.3">
      <c r="A145" s="26"/>
      <c r="B145" s="27"/>
      <c r="D145" s="452">
        <v>64000</v>
      </c>
      <c r="E145" s="5"/>
      <c r="F145" s="479"/>
      <c r="G145" s="29"/>
      <c r="H145" s="29"/>
      <c r="I145" s="29"/>
      <c r="J145" s="29"/>
      <c r="K145" s="29"/>
      <c r="L145" s="479"/>
      <c r="M145" s="29"/>
      <c r="N145" s="29"/>
      <c r="O145" s="29"/>
      <c r="P145" s="29"/>
      <c r="Q145" s="29"/>
    </row>
    <row r="146" spans="1:17" ht="16.5" thickTop="1" x14ac:dyDescent="0.25">
      <c r="A146" s="30" t="s">
        <v>44</v>
      </c>
      <c r="B146" s="31"/>
      <c r="C146" s="618"/>
      <c r="D146" s="618"/>
      <c r="E146" s="32"/>
      <c r="F146" s="480"/>
      <c r="G146" s="34"/>
      <c r="H146" s="34"/>
      <c r="I146" s="34"/>
      <c r="J146" s="34"/>
      <c r="K146" s="34"/>
      <c r="L146" s="481"/>
      <c r="M146" s="34"/>
      <c r="N146" s="34"/>
      <c r="O146" s="34"/>
      <c r="P146" s="34"/>
      <c r="Q146" s="34"/>
    </row>
    <row r="147" spans="1:17" ht="15.75" x14ac:dyDescent="0.25">
      <c r="A147" s="36" t="s">
        <v>45</v>
      </c>
      <c r="B147" s="37"/>
      <c r="C147" s="619">
        <f>PRODUCT(C146,0.1)</f>
        <v>0.1</v>
      </c>
      <c r="D147" s="620"/>
      <c r="E147" s="5"/>
      <c r="F147" s="621"/>
      <c r="G147" s="621"/>
      <c r="H147" s="621"/>
      <c r="I147" s="621"/>
      <c r="J147" s="38"/>
      <c r="K147" s="38"/>
      <c r="L147" s="39"/>
    </row>
    <row r="148" spans="1:17" ht="15.75" x14ac:dyDescent="0.25">
      <c r="A148" s="40" t="s">
        <v>46</v>
      </c>
      <c r="B148" s="41"/>
      <c r="C148" s="616">
        <f>PRODUCT(C146,0.1)</f>
        <v>0.1</v>
      </c>
      <c r="D148" s="617"/>
      <c r="E148" s="5"/>
      <c r="F148" s="482"/>
      <c r="G148" s="42"/>
      <c r="H148" s="615"/>
      <c r="I148" s="615"/>
      <c r="J148" s="615"/>
      <c r="K148" s="615"/>
      <c r="L148" s="50"/>
    </row>
    <row r="149" spans="1:17" ht="15.75" x14ac:dyDescent="0.25">
      <c r="A149" s="40" t="s">
        <v>47</v>
      </c>
      <c r="B149" s="41"/>
      <c r="C149" s="616">
        <f>SUM(C146:D148)</f>
        <v>0.2</v>
      </c>
      <c r="D149" s="617"/>
      <c r="E149" s="5"/>
      <c r="F149" s="482"/>
      <c r="G149" s="42"/>
      <c r="H149" s="615"/>
      <c r="I149" s="615"/>
      <c r="J149" s="615"/>
      <c r="K149" s="615"/>
      <c r="L149" s="50"/>
    </row>
    <row r="150" spans="1:17" x14ac:dyDescent="0.25">
      <c r="A150" s="44"/>
      <c r="E150" s="483"/>
      <c r="F150" s="482"/>
      <c r="G150" s="42"/>
      <c r="H150" s="615"/>
      <c r="I150" s="615"/>
      <c r="J150" s="615"/>
      <c r="K150" s="615"/>
      <c r="L150" s="50"/>
      <c r="M150" s="45"/>
    </row>
    <row r="151" spans="1:17" x14ac:dyDescent="0.25">
      <c r="A151" s="46" t="s">
        <v>48</v>
      </c>
      <c r="E151" s="5"/>
      <c r="F151" s="465"/>
      <c r="L151" s="465"/>
      <c r="M151" s="47"/>
      <c r="N151" s="45"/>
    </row>
    <row r="152" spans="1:17" x14ac:dyDescent="0.25">
      <c r="A152" s="48"/>
      <c r="E152" s="5"/>
      <c r="F152" s="465"/>
      <c r="I152" s="43"/>
      <c r="J152" s="43"/>
      <c r="K152" s="43"/>
      <c r="L152" s="50"/>
    </row>
    <row r="153" spans="1:17" x14ac:dyDescent="0.25">
      <c r="A153" s="48" t="s">
        <v>1072</v>
      </c>
      <c r="E153" s="5"/>
      <c r="F153" s="465"/>
      <c r="I153" s="43"/>
      <c r="J153" s="49"/>
      <c r="K153" s="50"/>
      <c r="L153" s="50"/>
    </row>
    <row r="154" spans="1:17" x14ac:dyDescent="0.25">
      <c r="A154" s="622"/>
      <c r="B154" s="622"/>
      <c r="D154" s="623" t="s">
        <v>529</v>
      </c>
      <c r="E154" s="623"/>
      <c r="F154" s="623"/>
      <c r="I154" s="43"/>
      <c r="J154" s="51"/>
      <c r="K154" s="52"/>
      <c r="L154" s="50"/>
    </row>
    <row r="155" spans="1:17" x14ac:dyDescent="0.25">
      <c r="A155" s="624"/>
      <c r="B155" s="624"/>
      <c r="D155" s="625" t="s">
        <v>51</v>
      </c>
      <c r="E155" s="625"/>
      <c r="F155" s="625"/>
      <c r="L155" s="465"/>
    </row>
  </sheetData>
  <sheetProtection password="C1B6" sheet="1" objects="1" scenarios="1"/>
  <mergeCells count="94">
    <mergeCell ref="A155:B155"/>
    <mergeCell ref="D155:F155"/>
    <mergeCell ref="C149:D149"/>
    <mergeCell ref="H149:I149"/>
    <mergeCell ref="J149:K149"/>
    <mergeCell ref="H150:I150"/>
    <mergeCell ref="J150:K150"/>
    <mergeCell ref="A154:B154"/>
    <mergeCell ref="D154:F154"/>
    <mergeCell ref="J148:K148"/>
    <mergeCell ref="A125:A126"/>
    <mergeCell ref="B125:B126"/>
    <mergeCell ref="D125:D126"/>
    <mergeCell ref="E125:E126"/>
    <mergeCell ref="F125:Q125"/>
    <mergeCell ref="C146:D146"/>
    <mergeCell ref="C147:D147"/>
    <mergeCell ref="F147:G147"/>
    <mergeCell ref="H147:I147"/>
    <mergeCell ref="C148:D148"/>
    <mergeCell ref="H148:I148"/>
    <mergeCell ref="A116:B116"/>
    <mergeCell ref="D116:F116"/>
    <mergeCell ref="A117:B117"/>
    <mergeCell ref="D117:F117"/>
    <mergeCell ref="A118:Q118"/>
    <mergeCell ref="C120:J120"/>
    <mergeCell ref="J110:K110"/>
    <mergeCell ref="C111:D111"/>
    <mergeCell ref="H111:I111"/>
    <mergeCell ref="J111:K111"/>
    <mergeCell ref="H112:I112"/>
    <mergeCell ref="J112:K112"/>
    <mergeCell ref="C108:D108"/>
    <mergeCell ref="C109:D109"/>
    <mergeCell ref="F109:G109"/>
    <mergeCell ref="H109:I109"/>
    <mergeCell ref="C110:D110"/>
    <mergeCell ref="H110:I110"/>
    <mergeCell ref="C82:J82"/>
    <mergeCell ref="A87:A88"/>
    <mergeCell ref="B87:B88"/>
    <mergeCell ref="D87:D88"/>
    <mergeCell ref="E87:E88"/>
    <mergeCell ref="F87:Q87"/>
    <mergeCell ref="A80:Q80"/>
    <mergeCell ref="J71:K71"/>
    <mergeCell ref="C72:D72"/>
    <mergeCell ref="H72:I72"/>
    <mergeCell ref="J72:K72"/>
    <mergeCell ref="H73:I73"/>
    <mergeCell ref="J73:K73"/>
    <mergeCell ref="A77:B77"/>
    <mergeCell ref="D77:F77"/>
    <mergeCell ref="A78:B78"/>
    <mergeCell ref="D78:F78"/>
    <mergeCell ref="A79:B79"/>
    <mergeCell ref="C69:D69"/>
    <mergeCell ref="C70:D70"/>
    <mergeCell ref="F70:G70"/>
    <mergeCell ref="H70:I70"/>
    <mergeCell ref="C71:D71"/>
    <mergeCell ref="H71:I71"/>
    <mergeCell ref="C43:J43"/>
    <mergeCell ref="A48:A49"/>
    <mergeCell ref="B48:B49"/>
    <mergeCell ref="D48:D49"/>
    <mergeCell ref="E48:E49"/>
    <mergeCell ref="F48:Q48"/>
    <mergeCell ref="A41:Q41"/>
    <mergeCell ref="J32:K32"/>
    <mergeCell ref="C33:D33"/>
    <mergeCell ref="H33:I33"/>
    <mergeCell ref="J33:K33"/>
    <mergeCell ref="H34:I34"/>
    <mergeCell ref="J34:K34"/>
    <mergeCell ref="A38:B38"/>
    <mergeCell ref="D38:F38"/>
    <mergeCell ref="A39:B39"/>
    <mergeCell ref="D39:F39"/>
    <mergeCell ref="A40:B40"/>
    <mergeCell ref="C30:D30"/>
    <mergeCell ref="C31:D31"/>
    <mergeCell ref="F31:G31"/>
    <mergeCell ref="H31:I31"/>
    <mergeCell ref="C32:D32"/>
    <mergeCell ref="H32:I32"/>
    <mergeCell ref="A2:Q2"/>
    <mergeCell ref="C4:J4"/>
    <mergeCell ref="A9:A10"/>
    <mergeCell ref="B9:B10"/>
    <mergeCell ref="D9:D10"/>
    <mergeCell ref="E9:E10"/>
    <mergeCell ref="F9:Q9"/>
  </mergeCells>
  <printOptions horizontalCentered="1"/>
  <pageMargins left="0.25" right="0.25" top="0.75" bottom="0.75" header="0.3" footer="0.3"/>
  <pageSetup paperSize="5" scale="90" fitToHeight="0" orientation="landscape" verticalDpi="300" r:id="rId1"/>
  <rowBreaks count="2" manualBreakCount="2">
    <brk id="39" max="16383" man="1"/>
    <brk id="78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84"/>
  <sheetViews>
    <sheetView showGridLines="0" zoomScale="70" zoomScaleNormal="70" workbookViewId="0">
      <selection activeCell="N16" sqref="N16"/>
    </sheetView>
  </sheetViews>
  <sheetFormatPr defaultColWidth="8.28515625" defaultRowHeight="15" x14ac:dyDescent="0.25"/>
  <cols>
    <col min="1" max="1" width="6.5703125" style="3" customWidth="1"/>
    <col min="2" max="2" width="34.7109375" style="2" customWidth="1"/>
    <col min="3" max="3" width="11.85546875" style="3" customWidth="1"/>
    <col min="4" max="4" width="12" style="4" customWidth="1"/>
    <col min="5" max="5" width="13.28515625" style="5" customWidth="1"/>
    <col min="6" max="6" width="8.42578125" style="3" customWidth="1"/>
    <col min="7" max="7" width="8" style="3" customWidth="1"/>
    <col min="8" max="8" width="8.28515625" style="3" customWidth="1"/>
    <col min="9" max="9" width="8.85546875" style="3" customWidth="1"/>
    <col min="10" max="11" width="8.5703125" style="3" customWidth="1"/>
    <col min="12" max="12" width="8" style="3" customWidth="1"/>
    <col min="13" max="13" width="7.42578125" style="3" customWidth="1"/>
    <col min="14" max="14" width="8.5703125" style="3" customWidth="1"/>
    <col min="15" max="15" width="8.28515625" style="3" customWidth="1"/>
    <col min="16" max="16" width="8.42578125" style="3" customWidth="1"/>
    <col min="17" max="17" width="9" style="3" customWidth="1"/>
    <col min="18" max="18" width="13.42578125" style="3" hidden="1" customWidth="1"/>
    <col min="19" max="20" width="0" style="3" hidden="1" customWidth="1"/>
    <col min="21" max="22" width="0" style="6" hidden="1" customWidth="1"/>
    <col min="23" max="24" width="0" style="3" hidden="1" customWidth="1"/>
    <col min="25" max="16384" width="8.28515625" style="3"/>
  </cols>
  <sheetData>
    <row r="1" spans="1:24" ht="6" customHeight="1" x14ac:dyDescent="0.25">
      <c r="A1" s="1"/>
    </row>
    <row r="2" spans="1:24" ht="15.75" customHeight="1" x14ac:dyDescent="0.25">
      <c r="A2" s="606" t="s">
        <v>52</v>
      </c>
      <c r="B2" s="606"/>
      <c r="C2" s="606"/>
      <c r="D2" s="606"/>
      <c r="E2" s="606"/>
      <c r="F2" s="606"/>
      <c r="G2" s="606"/>
      <c r="H2" s="606"/>
      <c r="I2" s="606"/>
      <c r="J2" s="606"/>
      <c r="K2" s="606"/>
      <c r="L2" s="606"/>
      <c r="M2" s="606"/>
      <c r="N2" s="606"/>
      <c r="O2" s="606"/>
      <c r="P2" s="606"/>
      <c r="Q2" s="606"/>
    </row>
    <row r="3" spans="1:24" ht="6.75" customHeight="1" x14ac:dyDescent="0.25">
      <c r="A3" s="7"/>
    </row>
    <row r="4" spans="1:24" ht="30" customHeight="1" x14ac:dyDescent="0.25">
      <c r="A4" s="7"/>
      <c r="C4" s="607" t="s">
        <v>1</v>
      </c>
      <c r="D4" s="607"/>
      <c r="E4" s="607"/>
      <c r="F4" s="607"/>
      <c r="G4" s="607"/>
      <c r="H4" s="607"/>
      <c r="I4" s="607"/>
      <c r="J4" s="607"/>
    </row>
    <row r="5" spans="1:24" ht="24" customHeight="1" x14ac:dyDescent="0.25">
      <c r="A5" s="7" t="s">
        <v>647</v>
      </c>
      <c r="D5" s="3"/>
      <c r="E5" s="3"/>
    </row>
    <row r="6" spans="1:24" ht="1.5" hidden="1" customHeight="1" x14ac:dyDescent="0.25">
      <c r="A6" s="7"/>
    </row>
    <row r="7" spans="1:24" ht="17.25" customHeight="1" x14ac:dyDescent="0.25">
      <c r="A7" s="9" t="s">
        <v>544</v>
      </c>
    </row>
    <row r="8" spans="1:24" ht="22.5" customHeight="1" thickBot="1" x14ac:dyDescent="0.3">
      <c r="A8" s="7" t="s">
        <v>4</v>
      </c>
    </row>
    <row r="9" spans="1:24" s="11" customFormat="1" ht="19.5" customHeight="1" x14ac:dyDescent="0.2">
      <c r="A9" s="608" t="s">
        <v>5</v>
      </c>
      <c r="B9" s="610" t="s">
        <v>6</v>
      </c>
      <c r="C9" s="10" t="s">
        <v>7</v>
      </c>
      <c r="D9" s="612" t="s">
        <v>8</v>
      </c>
      <c r="E9" s="610" t="s">
        <v>9</v>
      </c>
      <c r="F9" s="610" t="s">
        <v>10</v>
      </c>
      <c r="G9" s="610"/>
      <c r="H9" s="610"/>
      <c r="I9" s="610"/>
      <c r="J9" s="610"/>
      <c r="K9" s="610"/>
      <c r="L9" s="610"/>
      <c r="M9" s="610"/>
      <c r="N9" s="610"/>
      <c r="O9" s="610"/>
      <c r="P9" s="610"/>
      <c r="Q9" s="614"/>
      <c r="U9" s="12" t="s">
        <v>11</v>
      </c>
      <c r="V9" s="12" t="s">
        <v>12</v>
      </c>
    </row>
    <row r="10" spans="1:24" s="11" customFormat="1" ht="18" customHeight="1" thickBot="1" x14ac:dyDescent="0.25">
      <c r="A10" s="609"/>
      <c r="B10" s="611"/>
      <c r="C10" s="13" t="s">
        <v>13</v>
      </c>
      <c r="D10" s="613"/>
      <c r="E10" s="611"/>
      <c r="F10" s="13" t="s">
        <v>14</v>
      </c>
      <c r="G10" s="13" t="s">
        <v>15</v>
      </c>
      <c r="H10" s="13" t="s">
        <v>16</v>
      </c>
      <c r="I10" s="13" t="s">
        <v>17</v>
      </c>
      <c r="J10" s="13" t="s">
        <v>18</v>
      </c>
      <c r="K10" s="13" t="s">
        <v>19</v>
      </c>
      <c r="L10" s="13" t="s">
        <v>20</v>
      </c>
      <c r="M10" s="13" t="s">
        <v>21</v>
      </c>
      <c r="N10" s="13" t="s">
        <v>22</v>
      </c>
      <c r="O10" s="13" t="s">
        <v>23</v>
      </c>
      <c r="P10" s="13" t="s">
        <v>24</v>
      </c>
      <c r="Q10" s="14" t="s">
        <v>25</v>
      </c>
      <c r="U10" s="12"/>
      <c r="V10" s="12"/>
    </row>
    <row r="11" spans="1:24" ht="20.100000000000001" customHeight="1" x14ac:dyDescent="0.25">
      <c r="A11" s="442">
        <v>1</v>
      </c>
      <c r="B11" s="16" t="s">
        <v>650</v>
      </c>
      <c r="C11" s="17">
        <v>40</v>
      </c>
      <c r="D11" s="18">
        <v>9600</v>
      </c>
      <c r="E11" s="514" t="s">
        <v>546</v>
      </c>
      <c r="F11" s="17">
        <v>15</v>
      </c>
      <c r="G11" s="17"/>
      <c r="H11" s="17"/>
      <c r="I11" s="515">
        <v>10</v>
      </c>
      <c r="J11" s="17"/>
      <c r="K11" s="17"/>
      <c r="L11" s="17">
        <v>15</v>
      </c>
      <c r="M11" s="17"/>
      <c r="N11" s="17"/>
      <c r="O11" s="17">
        <v>0</v>
      </c>
      <c r="P11" s="17"/>
      <c r="Q11" s="25"/>
      <c r="R11" s="22"/>
      <c r="S11" s="3">
        <f t="shared" ref="S11:S81" si="0">SUM(F11:Q11)</f>
        <v>40</v>
      </c>
      <c r="T11" s="3">
        <f>S11-C11</f>
        <v>0</v>
      </c>
      <c r="U11" s="23">
        <f t="shared" ref="U11:U81" si="1">SUM(F11:K11)</f>
        <v>25</v>
      </c>
      <c r="V11" s="6">
        <f t="shared" ref="V11:V81" si="2">SUM(L11:Q11)</f>
        <v>15</v>
      </c>
      <c r="W11" s="24">
        <f t="shared" ref="W11:W81" si="3">V11+U11</f>
        <v>40</v>
      </c>
      <c r="X11" s="3">
        <f>W11-C11</f>
        <v>0</v>
      </c>
    </row>
    <row r="12" spans="1:24" ht="20.100000000000001" customHeight="1" x14ac:dyDescent="0.25">
      <c r="A12" s="442">
        <v>2</v>
      </c>
      <c r="B12" s="16" t="s">
        <v>651</v>
      </c>
      <c r="C12" s="17">
        <v>35</v>
      </c>
      <c r="D12" s="18">
        <v>8750</v>
      </c>
      <c r="E12" s="514" t="s">
        <v>546</v>
      </c>
      <c r="F12" s="17">
        <v>15</v>
      </c>
      <c r="G12" s="17"/>
      <c r="H12" s="17"/>
      <c r="I12" s="515">
        <v>10</v>
      </c>
      <c r="J12" s="17"/>
      <c r="K12" s="17"/>
      <c r="L12" s="17">
        <v>5</v>
      </c>
      <c r="M12" s="17"/>
      <c r="N12" s="17"/>
      <c r="O12" s="17">
        <v>5</v>
      </c>
      <c r="P12" s="17"/>
      <c r="Q12" s="21"/>
      <c r="R12" s="22"/>
      <c r="S12" s="3">
        <f t="shared" si="0"/>
        <v>35</v>
      </c>
      <c r="T12" s="3">
        <f t="shared" ref="T12:T81" si="4">S12-C12</f>
        <v>0</v>
      </c>
      <c r="U12" s="23">
        <f t="shared" si="1"/>
        <v>25</v>
      </c>
      <c r="V12" s="6">
        <f t="shared" si="2"/>
        <v>10</v>
      </c>
      <c r="W12" s="24">
        <f t="shared" si="3"/>
        <v>35</v>
      </c>
      <c r="X12" s="3">
        <f t="shared" ref="X12:X81" si="5">W12-C12</f>
        <v>0</v>
      </c>
    </row>
    <row r="13" spans="1:24" ht="20.100000000000001" customHeight="1" x14ac:dyDescent="0.25">
      <c r="A13" s="442">
        <v>3</v>
      </c>
      <c r="B13" s="16" t="s">
        <v>652</v>
      </c>
      <c r="C13" s="17">
        <v>40</v>
      </c>
      <c r="D13" s="18">
        <v>10400</v>
      </c>
      <c r="E13" s="514" t="s">
        <v>546</v>
      </c>
      <c r="F13" s="17">
        <v>10</v>
      </c>
      <c r="G13" s="17"/>
      <c r="H13" s="17"/>
      <c r="I13" s="515">
        <v>10</v>
      </c>
      <c r="J13" s="17"/>
      <c r="K13" s="17"/>
      <c r="L13" s="17">
        <v>10</v>
      </c>
      <c r="M13" s="17"/>
      <c r="N13" s="17"/>
      <c r="O13" s="17">
        <v>10</v>
      </c>
      <c r="P13" s="17"/>
      <c r="Q13" s="21"/>
      <c r="R13" s="22"/>
      <c r="S13" s="3">
        <f t="shared" si="0"/>
        <v>40</v>
      </c>
      <c r="T13" s="3">
        <f t="shared" si="4"/>
        <v>0</v>
      </c>
      <c r="U13" s="23">
        <f t="shared" si="1"/>
        <v>20</v>
      </c>
      <c r="V13" s="6">
        <f t="shared" si="2"/>
        <v>20</v>
      </c>
      <c r="W13" s="24">
        <f t="shared" si="3"/>
        <v>40</v>
      </c>
      <c r="X13" s="3">
        <f t="shared" si="5"/>
        <v>0</v>
      </c>
    </row>
    <row r="14" spans="1:24" ht="20.100000000000001" customHeight="1" x14ac:dyDescent="0.25">
      <c r="A14" s="442">
        <v>4</v>
      </c>
      <c r="B14" s="16" t="s">
        <v>653</v>
      </c>
      <c r="C14" s="17">
        <v>30</v>
      </c>
      <c r="D14" s="18">
        <v>7500</v>
      </c>
      <c r="E14" s="514" t="s">
        <v>546</v>
      </c>
      <c r="F14" s="17">
        <v>10</v>
      </c>
      <c r="G14" s="17"/>
      <c r="H14" s="17"/>
      <c r="I14" s="515">
        <v>5</v>
      </c>
      <c r="J14" s="17"/>
      <c r="K14" s="17"/>
      <c r="L14" s="17">
        <v>5</v>
      </c>
      <c r="M14" s="17"/>
      <c r="N14" s="17"/>
      <c r="O14" s="17">
        <v>10</v>
      </c>
      <c r="P14" s="17"/>
      <c r="Q14" s="21"/>
      <c r="R14" s="22"/>
      <c r="U14" s="23"/>
      <c r="W14" s="24"/>
    </row>
    <row r="15" spans="1:24" ht="20.100000000000001" customHeight="1" x14ac:dyDescent="0.25">
      <c r="A15" s="442">
        <v>5</v>
      </c>
      <c r="B15" s="16" t="s">
        <v>499</v>
      </c>
      <c r="C15" s="17">
        <v>8</v>
      </c>
      <c r="D15" s="18">
        <v>440</v>
      </c>
      <c r="E15" s="514" t="s">
        <v>546</v>
      </c>
      <c r="F15" s="17"/>
      <c r="G15" s="17">
        <v>4</v>
      </c>
      <c r="H15" s="17"/>
      <c r="I15" s="17"/>
      <c r="J15" s="17"/>
      <c r="K15" s="17"/>
      <c r="L15" s="17"/>
      <c r="M15" s="17">
        <v>4</v>
      </c>
      <c r="N15" s="17"/>
      <c r="O15" s="17"/>
      <c r="P15" s="17"/>
      <c r="Q15" s="21"/>
      <c r="R15" s="22"/>
      <c r="S15" s="3">
        <f t="shared" si="0"/>
        <v>8</v>
      </c>
      <c r="T15" s="3">
        <f t="shared" si="4"/>
        <v>0</v>
      </c>
      <c r="U15" s="23">
        <f t="shared" si="1"/>
        <v>4</v>
      </c>
      <c r="V15" s="6">
        <f t="shared" si="2"/>
        <v>4</v>
      </c>
      <c r="W15" s="24">
        <f t="shared" si="3"/>
        <v>8</v>
      </c>
      <c r="X15" s="3">
        <f t="shared" si="5"/>
        <v>0</v>
      </c>
    </row>
    <row r="16" spans="1:24" ht="20.100000000000001" customHeight="1" x14ac:dyDescent="0.25">
      <c r="A16" s="442">
        <v>6</v>
      </c>
      <c r="B16" s="16" t="s">
        <v>654</v>
      </c>
      <c r="C16" s="17">
        <v>4</v>
      </c>
      <c r="D16" s="18">
        <v>2000</v>
      </c>
      <c r="E16" s="514" t="s">
        <v>546</v>
      </c>
      <c r="F16" s="17">
        <v>2</v>
      </c>
      <c r="G16" s="17"/>
      <c r="H16" s="17"/>
      <c r="I16" s="17"/>
      <c r="J16" s="17"/>
      <c r="K16" s="17"/>
      <c r="L16" s="17">
        <v>2</v>
      </c>
      <c r="M16" s="17"/>
      <c r="N16" s="17"/>
      <c r="O16" s="17"/>
      <c r="P16" s="17"/>
      <c r="Q16" s="21"/>
      <c r="R16" s="22"/>
      <c r="S16" s="3">
        <f t="shared" si="0"/>
        <v>4</v>
      </c>
      <c r="T16" s="3">
        <f t="shared" si="4"/>
        <v>0</v>
      </c>
      <c r="U16" s="6">
        <f t="shared" si="1"/>
        <v>2</v>
      </c>
      <c r="V16" s="6">
        <f t="shared" si="2"/>
        <v>2</v>
      </c>
      <c r="W16" s="24">
        <f t="shared" si="3"/>
        <v>4</v>
      </c>
      <c r="X16" s="3">
        <f t="shared" si="5"/>
        <v>0</v>
      </c>
    </row>
    <row r="17" spans="1:24" ht="20.100000000000001" customHeight="1" x14ac:dyDescent="0.25">
      <c r="A17" s="442">
        <v>7</v>
      </c>
      <c r="B17" s="16" t="s">
        <v>655</v>
      </c>
      <c r="C17" s="17">
        <v>8</v>
      </c>
      <c r="D17" s="18">
        <v>2080</v>
      </c>
      <c r="E17" s="514" t="s">
        <v>546</v>
      </c>
      <c r="F17" s="17">
        <v>4</v>
      </c>
      <c r="G17" s="17"/>
      <c r="H17" s="17"/>
      <c r="I17" s="17"/>
      <c r="J17" s="17"/>
      <c r="K17" s="17"/>
      <c r="L17" s="17">
        <v>4</v>
      </c>
      <c r="M17" s="17"/>
      <c r="N17" s="17"/>
      <c r="O17" s="17"/>
      <c r="P17" s="17"/>
      <c r="Q17" s="21"/>
      <c r="R17" s="22"/>
      <c r="S17" s="3">
        <f t="shared" si="0"/>
        <v>8</v>
      </c>
      <c r="T17" s="3">
        <f t="shared" si="4"/>
        <v>0</v>
      </c>
      <c r="U17" s="23">
        <f t="shared" si="1"/>
        <v>4</v>
      </c>
      <c r="V17" s="6">
        <f t="shared" si="2"/>
        <v>4</v>
      </c>
      <c r="W17" s="24">
        <f t="shared" si="3"/>
        <v>8</v>
      </c>
      <c r="X17" s="3">
        <f t="shared" si="5"/>
        <v>0</v>
      </c>
    </row>
    <row r="18" spans="1:24" ht="20.100000000000001" customHeight="1" x14ac:dyDescent="0.25">
      <c r="A18" s="442">
        <v>8</v>
      </c>
      <c r="B18" s="16" t="s">
        <v>656</v>
      </c>
      <c r="C18" s="17">
        <v>3</v>
      </c>
      <c r="D18" s="18">
        <v>1050</v>
      </c>
      <c r="E18" s="514" t="s">
        <v>546</v>
      </c>
      <c r="F18" s="17">
        <v>3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21"/>
      <c r="R18" s="22"/>
      <c r="S18" s="3">
        <f t="shared" si="0"/>
        <v>3</v>
      </c>
      <c r="T18" s="3">
        <f t="shared" si="4"/>
        <v>0</v>
      </c>
      <c r="U18" s="23">
        <f t="shared" si="1"/>
        <v>3</v>
      </c>
      <c r="V18" s="6">
        <f t="shared" si="2"/>
        <v>0</v>
      </c>
      <c r="W18" s="24">
        <f t="shared" si="3"/>
        <v>3</v>
      </c>
      <c r="X18" s="3">
        <f t="shared" si="5"/>
        <v>0</v>
      </c>
    </row>
    <row r="19" spans="1:24" ht="20.100000000000001" customHeight="1" x14ac:dyDescent="0.25">
      <c r="A19" s="442">
        <v>9</v>
      </c>
      <c r="B19" s="16" t="s">
        <v>657</v>
      </c>
      <c r="C19" s="17">
        <v>30</v>
      </c>
      <c r="D19" s="18">
        <v>6900</v>
      </c>
      <c r="E19" s="514" t="s">
        <v>546</v>
      </c>
      <c r="F19" s="17">
        <v>10</v>
      </c>
      <c r="G19" s="17"/>
      <c r="H19" s="17"/>
      <c r="I19" s="17">
        <v>10</v>
      </c>
      <c r="J19" s="17"/>
      <c r="K19" s="17"/>
      <c r="L19" s="17">
        <v>10</v>
      </c>
      <c r="M19" s="17"/>
      <c r="N19" s="17"/>
      <c r="O19" s="17"/>
      <c r="P19" s="17"/>
      <c r="Q19" s="21"/>
      <c r="R19" s="22"/>
      <c r="S19" s="3">
        <f t="shared" si="0"/>
        <v>30</v>
      </c>
      <c r="T19" s="3">
        <f t="shared" si="4"/>
        <v>0</v>
      </c>
      <c r="U19" s="6">
        <f t="shared" si="1"/>
        <v>20</v>
      </c>
      <c r="V19" s="6">
        <f t="shared" si="2"/>
        <v>10</v>
      </c>
      <c r="W19" s="24">
        <f t="shared" si="3"/>
        <v>30</v>
      </c>
      <c r="X19" s="3">
        <f t="shared" si="5"/>
        <v>0</v>
      </c>
    </row>
    <row r="20" spans="1:24" ht="20.100000000000001" customHeight="1" x14ac:dyDescent="0.25">
      <c r="A20" s="442">
        <v>10</v>
      </c>
      <c r="B20" s="16" t="s">
        <v>658</v>
      </c>
      <c r="C20" s="17">
        <v>30</v>
      </c>
      <c r="D20" s="18">
        <v>6600</v>
      </c>
      <c r="E20" s="514" t="s">
        <v>546</v>
      </c>
      <c r="F20" s="17">
        <v>10</v>
      </c>
      <c r="G20" s="17"/>
      <c r="H20" s="17"/>
      <c r="I20" s="17">
        <v>10</v>
      </c>
      <c r="J20" s="17"/>
      <c r="K20" s="17"/>
      <c r="L20" s="17">
        <v>10</v>
      </c>
      <c r="M20" s="17"/>
      <c r="N20" s="17"/>
      <c r="O20" s="17"/>
      <c r="P20" s="17"/>
      <c r="Q20" s="21"/>
      <c r="R20" s="22"/>
      <c r="S20" s="3">
        <f t="shared" si="0"/>
        <v>30</v>
      </c>
      <c r="T20" s="3">
        <f t="shared" si="4"/>
        <v>0</v>
      </c>
      <c r="U20" s="23">
        <f t="shared" si="1"/>
        <v>20</v>
      </c>
      <c r="V20" s="6">
        <f t="shared" si="2"/>
        <v>10</v>
      </c>
      <c r="W20" s="24">
        <f t="shared" si="3"/>
        <v>30</v>
      </c>
      <c r="X20" s="3">
        <f t="shared" si="5"/>
        <v>0</v>
      </c>
    </row>
    <row r="21" spans="1:24" ht="20.100000000000001" customHeight="1" x14ac:dyDescent="0.25">
      <c r="A21" s="442">
        <v>11</v>
      </c>
      <c r="B21" s="16" t="s">
        <v>659</v>
      </c>
      <c r="C21" s="17">
        <v>12</v>
      </c>
      <c r="D21" s="18">
        <v>11700</v>
      </c>
      <c r="E21" s="514" t="s">
        <v>546</v>
      </c>
      <c r="F21" s="17">
        <v>6</v>
      </c>
      <c r="G21" s="17"/>
      <c r="H21" s="17"/>
      <c r="I21" s="17"/>
      <c r="J21" s="17"/>
      <c r="K21" s="17"/>
      <c r="L21" s="17">
        <v>6</v>
      </c>
      <c r="M21" s="17"/>
      <c r="N21" s="17"/>
      <c r="O21" s="17"/>
      <c r="P21" s="17"/>
      <c r="Q21" s="21"/>
      <c r="R21" s="22"/>
      <c r="S21" s="3">
        <f t="shared" si="0"/>
        <v>12</v>
      </c>
      <c r="T21" s="3">
        <f t="shared" si="4"/>
        <v>0</v>
      </c>
      <c r="U21" s="23">
        <f t="shared" si="1"/>
        <v>6</v>
      </c>
      <c r="V21" s="6">
        <f t="shared" si="2"/>
        <v>6</v>
      </c>
      <c r="W21" s="24">
        <f t="shared" si="3"/>
        <v>12</v>
      </c>
      <c r="X21" s="3">
        <f t="shared" si="5"/>
        <v>0</v>
      </c>
    </row>
    <row r="22" spans="1:24" ht="20.100000000000001" customHeight="1" x14ac:dyDescent="0.25">
      <c r="A22" s="442">
        <v>12</v>
      </c>
      <c r="B22" s="16" t="s">
        <v>660</v>
      </c>
      <c r="C22" s="17">
        <v>10</v>
      </c>
      <c r="D22" s="18">
        <v>12750</v>
      </c>
      <c r="E22" s="514" t="s">
        <v>546</v>
      </c>
      <c r="F22" s="17"/>
      <c r="G22" s="17">
        <v>5</v>
      </c>
      <c r="H22" s="17"/>
      <c r="I22" s="17"/>
      <c r="J22" s="17"/>
      <c r="K22" s="17"/>
      <c r="L22" s="17">
        <v>5</v>
      </c>
      <c r="M22" s="17"/>
      <c r="N22" s="17"/>
      <c r="O22" s="17"/>
      <c r="P22" s="17"/>
      <c r="Q22" s="21"/>
      <c r="R22" s="22"/>
      <c r="S22" s="3">
        <f t="shared" si="0"/>
        <v>10</v>
      </c>
      <c r="T22" s="3">
        <f t="shared" si="4"/>
        <v>0</v>
      </c>
      <c r="U22" s="23">
        <f t="shared" si="1"/>
        <v>5</v>
      </c>
      <c r="V22" s="6">
        <f t="shared" si="2"/>
        <v>5</v>
      </c>
      <c r="W22" s="24">
        <f t="shared" si="3"/>
        <v>10</v>
      </c>
      <c r="X22" s="3">
        <f t="shared" si="5"/>
        <v>0</v>
      </c>
    </row>
    <row r="23" spans="1:24" ht="20.100000000000001" customHeight="1" x14ac:dyDescent="0.25">
      <c r="A23" s="442">
        <v>13</v>
      </c>
      <c r="B23" s="16" t="s">
        <v>661</v>
      </c>
      <c r="C23" s="17">
        <v>25</v>
      </c>
      <c r="D23" s="18">
        <v>525</v>
      </c>
      <c r="E23" s="514" t="s">
        <v>546</v>
      </c>
      <c r="F23" s="17">
        <v>10</v>
      </c>
      <c r="G23" s="17"/>
      <c r="H23" s="17"/>
      <c r="I23" s="17">
        <v>10</v>
      </c>
      <c r="J23" s="17"/>
      <c r="K23" s="17"/>
      <c r="L23" s="17"/>
      <c r="M23" s="17"/>
      <c r="N23" s="17"/>
      <c r="O23" s="17">
        <v>5</v>
      </c>
      <c r="P23" s="17"/>
      <c r="Q23" s="25"/>
      <c r="R23" s="22"/>
      <c r="S23" s="3">
        <f t="shared" si="0"/>
        <v>25</v>
      </c>
      <c r="T23" s="3">
        <f t="shared" si="4"/>
        <v>0</v>
      </c>
      <c r="U23" s="23">
        <f t="shared" si="1"/>
        <v>20</v>
      </c>
      <c r="V23" s="6">
        <f t="shared" si="2"/>
        <v>5</v>
      </c>
      <c r="W23" s="24">
        <f t="shared" si="3"/>
        <v>25</v>
      </c>
      <c r="X23" s="3">
        <f t="shared" si="5"/>
        <v>0</v>
      </c>
    </row>
    <row r="24" spans="1:24" ht="20.100000000000001" customHeight="1" x14ac:dyDescent="0.25">
      <c r="A24" s="442">
        <v>14</v>
      </c>
      <c r="B24" s="16" t="s">
        <v>662</v>
      </c>
      <c r="C24" s="17">
        <v>10</v>
      </c>
      <c r="D24" s="18">
        <v>9750</v>
      </c>
      <c r="E24" s="514" t="s">
        <v>546</v>
      </c>
      <c r="F24" s="17">
        <v>5</v>
      </c>
      <c r="G24" s="17"/>
      <c r="H24" s="17"/>
      <c r="I24" s="17"/>
      <c r="J24" s="17"/>
      <c r="K24" s="17"/>
      <c r="L24" s="17">
        <v>5</v>
      </c>
      <c r="M24" s="17"/>
      <c r="N24" s="17"/>
      <c r="O24" s="17"/>
      <c r="P24" s="17"/>
      <c r="Q24" s="21"/>
      <c r="R24" s="22"/>
      <c r="S24" s="3">
        <f t="shared" si="0"/>
        <v>10</v>
      </c>
      <c r="T24" s="3">
        <f t="shared" si="4"/>
        <v>0</v>
      </c>
      <c r="U24" s="6">
        <f t="shared" si="1"/>
        <v>5</v>
      </c>
      <c r="V24" s="6">
        <f t="shared" si="2"/>
        <v>5</v>
      </c>
      <c r="W24" s="24">
        <f t="shared" si="3"/>
        <v>10</v>
      </c>
      <c r="X24" s="3">
        <f t="shared" si="5"/>
        <v>0</v>
      </c>
    </row>
    <row r="25" spans="1:24" ht="20.100000000000001" customHeight="1" x14ac:dyDescent="0.25">
      <c r="A25" s="442">
        <v>15</v>
      </c>
      <c r="B25" s="16" t="s">
        <v>663</v>
      </c>
      <c r="C25" s="17">
        <v>6</v>
      </c>
      <c r="D25" s="18">
        <v>2400</v>
      </c>
      <c r="E25" s="514" t="s">
        <v>546</v>
      </c>
      <c r="F25" s="17">
        <v>4</v>
      </c>
      <c r="G25" s="17"/>
      <c r="H25" s="17"/>
      <c r="I25" s="17"/>
      <c r="J25" s="17"/>
      <c r="K25" s="17"/>
      <c r="L25" s="17">
        <v>2</v>
      </c>
      <c r="M25" s="17"/>
      <c r="N25" s="17"/>
      <c r="O25" s="17"/>
      <c r="P25" s="17"/>
      <c r="Q25" s="21"/>
      <c r="R25" s="22"/>
      <c r="S25" s="3">
        <f t="shared" si="0"/>
        <v>6</v>
      </c>
      <c r="T25" s="3">
        <f t="shared" si="4"/>
        <v>0</v>
      </c>
      <c r="U25" s="23">
        <f t="shared" si="1"/>
        <v>4</v>
      </c>
      <c r="V25" s="6">
        <f t="shared" si="2"/>
        <v>2</v>
      </c>
      <c r="W25" s="24">
        <f t="shared" si="3"/>
        <v>6</v>
      </c>
      <c r="X25" s="3">
        <f t="shared" si="5"/>
        <v>0</v>
      </c>
    </row>
    <row r="26" spans="1:24" ht="20.100000000000001" customHeight="1" x14ac:dyDescent="0.25">
      <c r="A26" s="442">
        <v>16</v>
      </c>
      <c r="B26" s="16" t="s">
        <v>664</v>
      </c>
      <c r="C26" s="17">
        <v>6</v>
      </c>
      <c r="D26" s="18">
        <v>2400</v>
      </c>
      <c r="E26" s="514" t="s">
        <v>546</v>
      </c>
      <c r="F26" s="17">
        <v>4</v>
      </c>
      <c r="G26" s="17"/>
      <c r="H26" s="17"/>
      <c r="I26" s="17"/>
      <c r="J26" s="17"/>
      <c r="K26" s="17"/>
      <c r="L26" s="17">
        <v>2</v>
      </c>
      <c r="M26" s="17"/>
      <c r="N26" s="17"/>
      <c r="O26" s="17"/>
      <c r="P26" s="17"/>
      <c r="Q26" s="21"/>
      <c r="R26" s="22"/>
      <c r="S26" s="3">
        <f t="shared" si="0"/>
        <v>6</v>
      </c>
      <c r="T26" s="3">
        <f t="shared" si="4"/>
        <v>0</v>
      </c>
      <c r="U26" s="23">
        <f t="shared" si="1"/>
        <v>4</v>
      </c>
      <c r="V26" s="6">
        <f t="shared" si="2"/>
        <v>2</v>
      </c>
      <c r="W26" s="24">
        <f t="shared" si="3"/>
        <v>6</v>
      </c>
      <c r="X26" s="3">
        <f t="shared" si="5"/>
        <v>0</v>
      </c>
    </row>
    <row r="27" spans="1:24" ht="20.100000000000001" customHeight="1" x14ac:dyDescent="0.25">
      <c r="A27" s="442">
        <v>17</v>
      </c>
      <c r="B27" s="16" t="s">
        <v>665</v>
      </c>
      <c r="C27" s="17">
        <v>6</v>
      </c>
      <c r="D27" s="18">
        <v>2400</v>
      </c>
      <c r="E27" s="514" t="s">
        <v>546</v>
      </c>
      <c r="F27" s="17">
        <v>4</v>
      </c>
      <c r="G27" s="17"/>
      <c r="H27" s="17"/>
      <c r="I27" s="17"/>
      <c r="J27" s="17"/>
      <c r="K27" s="17"/>
      <c r="L27" s="17">
        <v>2</v>
      </c>
      <c r="M27" s="17"/>
      <c r="N27" s="17"/>
      <c r="O27" s="17"/>
      <c r="P27" s="17"/>
      <c r="Q27" s="21"/>
      <c r="R27" s="22"/>
      <c r="S27" s="3">
        <f t="shared" si="0"/>
        <v>6</v>
      </c>
      <c r="T27" s="3">
        <f t="shared" si="4"/>
        <v>0</v>
      </c>
      <c r="U27" s="6">
        <f t="shared" si="1"/>
        <v>4</v>
      </c>
      <c r="V27" s="6">
        <f t="shared" si="2"/>
        <v>2</v>
      </c>
      <c r="W27" s="24">
        <f t="shared" si="3"/>
        <v>6</v>
      </c>
      <c r="X27" s="3">
        <f t="shared" si="5"/>
        <v>0</v>
      </c>
    </row>
    <row r="28" spans="1:24" ht="20.100000000000001" customHeight="1" x14ac:dyDescent="0.25">
      <c r="A28" s="442">
        <v>18</v>
      </c>
      <c r="B28" s="16" t="s">
        <v>666</v>
      </c>
      <c r="C28" s="17">
        <v>5</v>
      </c>
      <c r="D28" s="18">
        <v>2000</v>
      </c>
      <c r="E28" s="514" t="s">
        <v>546</v>
      </c>
      <c r="F28" s="17">
        <v>3</v>
      </c>
      <c r="G28" s="17"/>
      <c r="H28" s="17"/>
      <c r="I28" s="17"/>
      <c r="J28" s="17"/>
      <c r="K28" s="17"/>
      <c r="L28" s="17">
        <v>2</v>
      </c>
      <c r="M28" s="17"/>
      <c r="N28" s="17"/>
      <c r="O28" s="17"/>
      <c r="P28" s="17"/>
      <c r="Q28" s="21"/>
      <c r="R28" s="22"/>
      <c r="S28" s="3">
        <f t="shared" si="0"/>
        <v>5</v>
      </c>
      <c r="T28" s="3">
        <f t="shared" si="4"/>
        <v>0</v>
      </c>
      <c r="U28" s="6">
        <f t="shared" si="1"/>
        <v>3</v>
      </c>
      <c r="V28" s="6">
        <f t="shared" si="2"/>
        <v>2</v>
      </c>
      <c r="W28" s="24">
        <f t="shared" si="3"/>
        <v>5</v>
      </c>
      <c r="X28" s="3">
        <f t="shared" si="5"/>
        <v>0</v>
      </c>
    </row>
    <row r="29" spans="1:24" ht="20.100000000000001" customHeight="1" x14ac:dyDescent="0.25">
      <c r="A29" s="442">
        <v>19</v>
      </c>
      <c r="B29" s="16" t="s">
        <v>667</v>
      </c>
      <c r="C29" s="17">
        <v>5</v>
      </c>
      <c r="D29" s="18">
        <v>1500</v>
      </c>
      <c r="E29" s="514" t="s">
        <v>546</v>
      </c>
      <c r="F29" s="17">
        <v>3</v>
      </c>
      <c r="G29" s="17"/>
      <c r="H29" s="17"/>
      <c r="I29" s="17"/>
      <c r="J29" s="17"/>
      <c r="K29" s="17"/>
      <c r="L29" s="17">
        <v>2</v>
      </c>
      <c r="M29" s="17"/>
      <c r="N29" s="17"/>
      <c r="O29" s="17"/>
      <c r="P29" s="17"/>
      <c r="Q29" s="21"/>
      <c r="R29" s="22"/>
      <c r="S29" s="3">
        <f t="shared" si="0"/>
        <v>5</v>
      </c>
      <c r="T29" s="3">
        <f t="shared" si="4"/>
        <v>0</v>
      </c>
      <c r="U29" s="6">
        <f t="shared" si="1"/>
        <v>3</v>
      </c>
      <c r="V29" s="6">
        <f t="shared" si="2"/>
        <v>2</v>
      </c>
      <c r="W29" s="24">
        <f t="shared" si="3"/>
        <v>5</v>
      </c>
      <c r="X29" s="3">
        <f t="shared" si="5"/>
        <v>0</v>
      </c>
    </row>
    <row r="30" spans="1:24" ht="20.100000000000001" customHeight="1" x14ac:dyDescent="0.25">
      <c r="A30" s="442">
        <v>20</v>
      </c>
      <c r="B30" s="16" t="s">
        <v>668</v>
      </c>
      <c r="C30" s="17">
        <v>5</v>
      </c>
      <c r="D30" s="18">
        <v>1500</v>
      </c>
      <c r="E30" s="514" t="s">
        <v>546</v>
      </c>
      <c r="F30" s="17">
        <v>3</v>
      </c>
      <c r="G30" s="17"/>
      <c r="H30" s="17"/>
      <c r="I30" s="17"/>
      <c r="J30" s="17"/>
      <c r="K30" s="17"/>
      <c r="L30" s="17">
        <v>2</v>
      </c>
      <c r="M30" s="17"/>
      <c r="N30" s="17"/>
      <c r="O30" s="17"/>
      <c r="P30" s="17"/>
      <c r="Q30" s="21"/>
      <c r="R30" s="22"/>
      <c r="S30" s="3">
        <f t="shared" si="0"/>
        <v>5</v>
      </c>
      <c r="T30" s="3">
        <f t="shared" si="4"/>
        <v>0</v>
      </c>
      <c r="U30" s="6">
        <f t="shared" si="1"/>
        <v>3</v>
      </c>
      <c r="V30" s="6">
        <f t="shared" si="2"/>
        <v>2</v>
      </c>
      <c r="W30" s="24">
        <f t="shared" si="3"/>
        <v>5</v>
      </c>
      <c r="X30" s="3">
        <f t="shared" si="5"/>
        <v>0</v>
      </c>
    </row>
    <row r="31" spans="1:24" ht="20.100000000000001" customHeight="1" x14ac:dyDescent="0.25">
      <c r="A31" s="442">
        <v>21</v>
      </c>
      <c r="B31" s="16" t="s">
        <v>669</v>
      </c>
      <c r="C31" s="17">
        <v>5</v>
      </c>
      <c r="D31" s="18">
        <v>1500</v>
      </c>
      <c r="E31" s="514" t="s">
        <v>546</v>
      </c>
      <c r="F31" s="17">
        <v>3</v>
      </c>
      <c r="G31" s="17"/>
      <c r="H31" s="17"/>
      <c r="I31" s="17"/>
      <c r="J31" s="17"/>
      <c r="K31" s="17"/>
      <c r="L31" s="17">
        <v>2</v>
      </c>
      <c r="M31" s="17"/>
      <c r="N31" s="17"/>
      <c r="O31" s="17"/>
      <c r="P31" s="17"/>
      <c r="Q31" s="21"/>
      <c r="R31" s="22"/>
      <c r="S31" s="3">
        <f t="shared" si="0"/>
        <v>5</v>
      </c>
      <c r="T31" s="3">
        <f t="shared" si="4"/>
        <v>0</v>
      </c>
      <c r="U31" s="6">
        <f t="shared" si="1"/>
        <v>3</v>
      </c>
      <c r="V31" s="6">
        <f t="shared" si="2"/>
        <v>2</v>
      </c>
      <c r="W31" s="24">
        <f t="shared" si="3"/>
        <v>5</v>
      </c>
      <c r="X31" s="3">
        <f t="shared" si="5"/>
        <v>0</v>
      </c>
    </row>
    <row r="32" spans="1:24" ht="20.100000000000001" customHeight="1" x14ac:dyDescent="0.25">
      <c r="A32" s="442">
        <v>22</v>
      </c>
      <c r="B32" s="16" t="s">
        <v>670</v>
      </c>
      <c r="C32" s="17">
        <v>5</v>
      </c>
      <c r="D32" s="18">
        <v>2000</v>
      </c>
      <c r="E32" s="514" t="s">
        <v>546</v>
      </c>
      <c r="F32" s="17">
        <v>3</v>
      </c>
      <c r="G32" s="17"/>
      <c r="H32" s="17"/>
      <c r="I32" s="17"/>
      <c r="J32" s="17"/>
      <c r="K32" s="17"/>
      <c r="L32" s="17">
        <v>2</v>
      </c>
      <c r="M32" s="17"/>
      <c r="N32" s="17"/>
      <c r="O32" s="17"/>
      <c r="P32" s="17"/>
      <c r="Q32" s="21"/>
      <c r="R32" s="22"/>
      <c r="S32" s="3">
        <f t="shared" si="0"/>
        <v>5</v>
      </c>
      <c r="T32" s="3">
        <f t="shared" si="4"/>
        <v>0</v>
      </c>
      <c r="U32" s="6">
        <f t="shared" si="1"/>
        <v>3</v>
      </c>
      <c r="V32" s="6">
        <f t="shared" si="2"/>
        <v>2</v>
      </c>
      <c r="W32" s="24">
        <f t="shared" si="3"/>
        <v>5</v>
      </c>
      <c r="X32" s="3">
        <f t="shared" si="5"/>
        <v>0</v>
      </c>
    </row>
    <row r="33" spans="1:23" ht="20.100000000000001" customHeight="1" x14ac:dyDescent="0.25">
      <c r="A33" s="442">
        <v>23</v>
      </c>
      <c r="B33" s="16" t="s">
        <v>671</v>
      </c>
      <c r="C33" s="17">
        <v>5</v>
      </c>
      <c r="D33" s="18">
        <v>2000</v>
      </c>
      <c r="E33" s="514" t="s">
        <v>546</v>
      </c>
      <c r="F33" s="17">
        <v>3</v>
      </c>
      <c r="G33" s="17"/>
      <c r="H33" s="17"/>
      <c r="I33" s="17"/>
      <c r="J33" s="17"/>
      <c r="K33" s="17"/>
      <c r="L33" s="17">
        <v>2</v>
      </c>
      <c r="M33" s="17"/>
      <c r="N33" s="17"/>
      <c r="O33" s="17"/>
      <c r="P33" s="17"/>
      <c r="Q33" s="21"/>
      <c r="R33" s="22"/>
      <c r="S33" s="3">
        <f t="shared" si="0"/>
        <v>5</v>
      </c>
      <c r="T33" s="3">
        <f t="shared" si="4"/>
        <v>0</v>
      </c>
      <c r="U33" s="6">
        <f t="shared" si="1"/>
        <v>3</v>
      </c>
      <c r="W33" s="24"/>
    </row>
    <row r="34" spans="1:23" ht="20.100000000000001" customHeight="1" x14ac:dyDescent="0.25">
      <c r="A34" s="442">
        <v>24</v>
      </c>
      <c r="B34" s="16" t="s">
        <v>672</v>
      </c>
      <c r="C34" s="17">
        <v>5</v>
      </c>
      <c r="D34" s="18">
        <v>2000</v>
      </c>
      <c r="E34" s="514" t="s">
        <v>546</v>
      </c>
      <c r="F34" s="17">
        <v>3</v>
      </c>
      <c r="G34" s="17"/>
      <c r="H34" s="17"/>
      <c r="I34" s="17"/>
      <c r="J34" s="17"/>
      <c r="K34" s="17"/>
      <c r="L34" s="17">
        <v>2</v>
      </c>
      <c r="M34" s="17"/>
      <c r="N34" s="17"/>
      <c r="O34" s="17"/>
      <c r="P34" s="17"/>
      <c r="Q34" s="21"/>
      <c r="R34" s="22"/>
      <c r="S34" s="3">
        <f t="shared" si="0"/>
        <v>5</v>
      </c>
      <c r="T34" s="3">
        <f t="shared" si="4"/>
        <v>0</v>
      </c>
      <c r="U34" s="6">
        <f t="shared" si="1"/>
        <v>3</v>
      </c>
      <c r="W34" s="24"/>
    </row>
    <row r="35" spans="1:23" ht="20.100000000000001" customHeight="1" x14ac:dyDescent="0.25">
      <c r="A35" s="442">
        <v>25</v>
      </c>
      <c r="B35" s="16" t="s">
        <v>673</v>
      </c>
      <c r="C35" s="17">
        <v>5</v>
      </c>
      <c r="D35" s="18">
        <v>3750</v>
      </c>
      <c r="E35" s="514" t="s">
        <v>546</v>
      </c>
      <c r="F35" s="17">
        <v>3</v>
      </c>
      <c r="G35" s="17"/>
      <c r="H35" s="17"/>
      <c r="I35" s="17"/>
      <c r="J35" s="17"/>
      <c r="K35" s="17"/>
      <c r="L35" s="17">
        <v>2</v>
      </c>
      <c r="M35" s="17"/>
      <c r="N35" s="17"/>
      <c r="O35" s="17"/>
      <c r="P35" s="17"/>
      <c r="Q35" s="21"/>
      <c r="R35" s="22"/>
      <c r="S35" s="3">
        <f t="shared" si="0"/>
        <v>5</v>
      </c>
      <c r="T35" s="3">
        <f t="shared" si="4"/>
        <v>0</v>
      </c>
      <c r="U35" s="6">
        <f t="shared" si="1"/>
        <v>3</v>
      </c>
      <c r="W35" s="24"/>
    </row>
    <row r="36" spans="1:23" ht="20.100000000000001" customHeight="1" x14ac:dyDescent="0.25">
      <c r="A36" s="442">
        <v>26</v>
      </c>
      <c r="B36" s="16" t="s">
        <v>674</v>
      </c>
      <c r="C36" s="17">
        <v>15</v>
      </c>
      <c r="D36" s="18">
        <v>975</v>
      </c>
      <c r="E36" s="514" t="s">
        <v>546</v>
      </c>
      <c r="F36" s="17">
        <v>10</v>
      </c>
      <c r="G36" s="17"/>
      <c r="H36" s="17"/>
      <c r="I36" s="17"/>
      <c r="J36" s="17"/>
      <c r="K36" s="17"/>
      <c r="L36" s="17">
        <v>5</v>
      </c>
      <c r="M36" s="17"/>
      <c r="N36" s="17"/>
      <c r="O36" s="17"/>
      <c r="P36" s="17"/>
      <c r="Q36" s="21"/>
      <c r="R36" s="22"/>
      <c r="S36" s="3">
        <f t="shared" si="0"/>
        <v>15</v>
      </c>
      <c r="T36" s="3">
        <f t="shared" si="4"/>
        <v>0</v>
      </c>
      <c r="U36" s="6">
        <f t="shared" si="1"/>
        <v>10</v>
      </c>
      <c r="W36" s="24"/>
    </row>
    <row r="37" spans="1:23" ht="20.100000000000001" customHeight="1" x14ac:dyDescent="0.25">
      <c r="A37" s="442">
        <v>27</v>
      </c>
      <c r="B37" s="16" t="s">
        <v>675</v>
      </c>
      <c r="C37" s="17">
        <v>8</v>
      </c>
      <c r="D37" s="18">
        <v>760</v>
      </c>
      <c r="E37" s="514" t="s">
        <v>546</v>
      </c>
      <c r="F37" s="17">
        <v>4</v>
      </c>
      <c r="G37" s="17"/>
      <c r="H37" s="17"/>
      <c r="I37" s="17"/>
      <c r="J37" s="17"/>
      <c r="K37" s="17"/>
      <c r="L37" s="17">
        <v>4</v>
      </c>
      <c r="M37" s="17"/>
      <c r="N37" s="17"/>
      <c r="O37" s="17"/>
      <c r="P37" s="17"/>
      <c r="Q37" s="21"/>
      <c r="R37" s="22"/>
      <c r="S37" s="3">
        <f t="shared" si="0"/>
        <v>8</v>
      </c>
      <c r="T37" s="3">
        <f t="shared" si="4"/>
        <v>0</v>
      </c>
      <c r="U37" s="6">
        <f t="shared" si="1"/>
        <v>4</v>
      </c>
      <c r="W37" s="24"/>
    </row>
    <row r="38" spans="1:23" ht="20.100000000000001" customHeight="1" x14ac:dyDescent="0.25">
      <c r="A38" s="442">
        <v>28</v>
      </c>
      <c r="B38" s="16" t="s">
        <v>676</v>
      </c>
      <c r="C38" s="17">
        <v>4</v>
      </c>
      <c r="D38" s="18">
        <v>220</v>
      </c>
      <c r="E38" s="514" t="s">
        <v>546</v>
      </c>
      <c r="F38" s="17">
        <v>2</v>
      </c>
      <c r="G38" s="17"/>
      <c r="H38" s="17"/>
      <c r="I38" s="17"/>
      <c r="J38" s="17"/>
      <c r="K38" s="17"/>
      <c r="L38" s="17">
        <v>2</v>
      </c>
      <c r="M38" s="17"/>
      <c r="N38" s="17"/>
      <c r="O38" s="17"/>
      <c r="P38" s="17"/>
      <c r="Q38" s="21"/>
      <c r="R38" s="22"/>
      <c r="S38" s="3">
        <f t="shared" si="0"/>
        <v>4</v>
      </c>
      <c r="T38" s="3">
        <f t="shared" si="4"/>
        <v>0</v>
      </c>
      <c r="U38" s="6">
        <f t="shared" si="1"/>
        <v>2</v>
      </c>
      <c r="W38" s="24"/>
    </row>
    <row r="39" spans="1:23" ht="20.100000000000001" customHeight="1" x14ac:dyDescent="0.25">
      <c r="A39" s="442">
        <v>29</v>
      </c>
      <c r="B39" s="16" t="s">
        <v>677</v>
      </c>
      <c r="C39" s="17">
        <v>60</v>
      </c>
      <c r="D39" s="18">
        <v>420</v>
      </c>
      <c r="E39" s="514" t="s">
        <v>546</v>
      </c>
      <c r="F39" s="17">
        <v>30</v>
      </c>
      <c r="G39" s="17"/>
      <c r="H39" s="17"/>
      <c r="I39" s="17"/>
      <c r="J39" s="17"/>
      <c r="K39" s="17"/>
      <c r="L39" s="17">
        <v>30</v>
      </c>
      <c r="M39" s="17"/>
      <c r="N39" s="17"/>
      <c r="O39" s="17"/>
      <c r="P39" s="17"/>
      <c r="Q39" s="21"/>
      <c r="R39" s="22"/>
      <c r="S39" s="3">
        <f t="shared" si="0"/>
        <v>60</v>
      </c>
      <c r="T39" s="3">
        <f t="shared" si="4"/>
        <v>0</v>
      </c>
      <c r="U39" s="6">
        <f t="shared" si="1"/>
        <v>30</v>
      </c>
      <c r="W39" s="24"/>
    </row>
    <row r="40" spans="1:23" ht="20.100000000000001" customHeight="1" x14ac:dyDescent="0.25">
      <c r="A40" s="442">
        <v>30</v>
      </c>
      <c r="B40" s="16" t="s">
        <v>678</v>
      </c>
      <c r="C40" s="17">
        <v>60</v>
      </c>
      <c r="D40" s="18">
        <v>360</v>
      </c>
      <c r="E40" s="514" t="s">
        <v>546</v>
      </c>
      <c r="F40" s="17">
        <v>30</v>
      </c>
      <c r="G40" s="17"/>
      <c r="H40" s="17"/>
      <c r="I40" s="17"/>
      <c r="J40" s="17"/>
      <c r="K40" s="17"/>
      <c r="L40" s="17">
        <v>30</v>
      </c>
      <c r="M40" s="17"/>
      <c r="N40" s="17"/>
      <c r="O40" s="17"/>
      <c r="P40" s="17"/>
      <c r="Q40" s="21"/>
      <c r="R40" s="22"/>
      <c r="S40" s="3">
        <f t="shared" si="0"/>
        <v>60</v>
      </c>
      <c r="T40" s="3">
        <f t="shared" si="4"/>
        <v>0</v>
      </c>
      <c r="U40" s="6">
        <f t="shared" si="1"/>
        <v>30</v>
      </c>
      <c r="W40" s="24"/>
    </row>
    <row r="41" spans="1:23" ht="20.100000000000001" customHeight="1" x14ac:dyDescent="0.25">
      <c r="A41" s="442">
        <v>31</v>
      </c>
      <c r="B41" s="16" t="s">
        <v>679</v>
      </c>
      <c r="C41" s="17">
        <v>60</v>
      </c>
      <c r="D41" s="18">
        <v>1080</v>
      </c>
      <c r="E41" s="514" t="s">
        <v>546</v>
      </c>
      <c r="F41" s="17">
        <v>30</v>
      </c>
      <c r="G41" s="17"/>
      <c r="H41" s="17"/>
      <c r="I41" s="17"/>
      <c r="J41" s="17"/>
      <c r="K41" s="17"/>
      <c r="L41" s="17">
        <v>30</v>
      </c>
      <c r="M41" s="17"/>
      <c r="N41" s="17"/>
      <c r="O41" s="17"/>
      <c r="P41" s="17"/>
      <c r="Q41" s="21"/>
      <c r="R41" s="22"/>
      <c r="S41" s="3">
        <f t="shared" si="0"/>
        <v>60</v>
      </c>
      <c r="T41" s="3">
        <f t="shared" si="4"/>
        <v>0</v>
      </c>
      <c r="U41" s="6">
        <f t="shared" si="1"/>
        <v>30</v>
      </c>
      <c r="W41" s="24"/>
    </row>
    <row r="42" spans="1:23" ht="20.100000000000001" customHeight="1" x14ac:dyDescent="0.25">
      <c r="A42" s="442">
        <v>32</v>
      </c>
      <c r="B42" s="16" t="s">
        <v>680</v>
      </c>
      <c r="C42" s="17">
        <v>5</v>
      </c>
      <c r="D42" s="18">
        <v>3000</v>
      </c>
      <c r="E42" s="514" t="s">
        <v>546</v>
      </c>
      <c r="F42" s="17">
        <v>5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21"/>
      <c r="R42" s="22"/>
      <c r="S42" s="3">
        <f t="shared" si="0"/>
        <v>5</v>
      </c>
      <c r="T42" s="3">
        <f t="shared" si="4"/>
        <v>0</v>
      </c>
      <c r="U42" s="6">
        <f t="shared" si="1"/>
        <v>5</v>
      </c>
      <c r="W42" s="24"/>
    </row>
    <row r="43" spans="1:23" ht="20.100000000000001" customHeight="1" x14ac:dyDescent="0.25">
      <c r="A43" s="442">
        <v>33</v>
      </c>
      <c r="B43" s="16" t="s">
        <v>681</v>
      </c>
      <c r="C43" s="17">
        <v>6</v>
      </c>
      <c r="D43" s="18">
        <v>180</v>
      </c>
      <c r="E43" s="514" t="s">
        <v>546</v>
      </c>
      <c r="F43" s="17">
        <v>3</v>
      </c>
      <c r="G43" s="17"/>
      <c r="H43" s="17"/>
      <c r="I43" s="17"/>
      <c r="J43" s="17"/>
      <c r="K43" s="17"/>
      <c r="L43" s="17">
        <v>3</v>
      </c>
      <c r="M43" s="17"/>
      <c r="N43" s="17"/>
      <c r="O43" s="17"/>
      <c r="P43" s="17"/>
      <c r="Q43" s="21"/>
      <c r="R43" s="22"/>
      <c r="S43" s="3">
        <f t="shared" si="0"/>
        <v>6</v>
      </c>
      <c r="T43" s="3">
        <f t="shared" si="4"/>
        <v>0</v>
      </c>
      <c r="U43" s="6">
        <f t="shared" si="1"/>
        <v>3</v>
      </c>
      <c r="W43" s="24"/>
    </row>
    <row r="44" spans="1:23" ht="20.100000000000001" customHeight="1" x14ac:dyDescent="0.25">
      <c r="A44" s="442">
        <v>34</v>
      </c>
      <c r="B44" s="16" t="s">
        <v>682</v>
      </c>
      <c r="C44" s="17">
        <v>20</v>
      </c>
      <c r="D44" s="18">
        <v>1200</v>
      </c>
      <c r="E44" s="514" t="s">
        <v>546</v>
      </c>
      <c r="F44" s="17">
        <v>10</v>
      </c>
      <c r="G44" s="17"/>
      <c r="H44" s="17"/>
      <c r="I44" s="17"/>
      <c r="J44" s="17"/>
      <c r="K44" s="17"/>
      <c r="L44" s="17">
        <v>10</v>
      </c>
      <c r="M44" s="17"/>
      <c r="N44" s="17"/>
      <c r="O44" s="17"/>
      <c r="P44" s="17"/>
      <c r="Q44" s="21"/>
      <c r="R44" s="22"/>
      <c r="S44" s="3">
        <f t="shared" si="0"/>
        <v>20</v>
      </c>
      <c r="T44" s="3">
        <f t="shared" si="4"/>
        <v>0</v>
      </c>
      <c r="U44" s="6">
        <f t="shared" si="1"/>
        <v>10</v>
      </c>
      <c r="W44" s="24"/>
    </row>
    <row r="45" spans="1:23" ht="20.100000000000001" customHeight="1" x14ac:dyDescent="0.25">
      <c r="A45" s="442">
        <v>35</v>
      </c>
      <c r="B45" s="16" t="s">
        <v>683</v>
      </c>
      <c r="C45" s="17">
        <v>3</v>
      </c>
      <c r="D45" s="18">
        <v>255</v>
      </c>
      <c r="E45" s="514" t="s">
        <v>546</v>
      </c>
      <c r="F45" s="17">
        <v>2</v>
      </c>
      <c r="G45" s="17"/>
      <c r="H45" s="17"/>
      <c r="I45" s="17"/>
      <c r="J45" s="17"/>
      <c r="K45" s="17"/>
      <c r="L45" s="17">
        <v>1</v>
      </c>
      <c r="M45" s="17"/>
      <c r="N45" s="17"/>
      <c r="O45" s="17"/>
      <c r="P45" s="17"/>
      <c r="Q45" s="21"/>
      <c r="R45" s="22"/>
      <c r="S45" s="3">
        <f t="shared" si="0"/>
        <v>3</v>
      </c>
      <c r="T45" s="3">
        <f t="shared" si="4"/>
        <v>0</v>
      </c>
      <c r="U45" s="6">
        <f t="shared" si="1"/>
        <v>2</v>
      </c>
      <c r="W45" s="24"/>
    </row>
    <row r="46" spans="1:23" ht="20.100000000000001" customHeight="1" x14ac:dyDescent="0.25">
      <c r="A46" s="442">
        <v>36</v>
      </c>
      <c r="B46" s="16" t="s">
        <v>684</v>
      </c>
      <c r="C46" s="17">
        <v>8</v>
      </c>
      <c r="D46" s="18">
        <v>6000</v>
      </c>
      <c r="E46" s="514" t="s">
        <v>546</v>
      </c>
      <c r="F46" s="17">
        <v>4</v>
      </c>
      <c r="G46" s="17"/>
      <c r="H46" s="17"/>
      <c r="I46" s="17"/>
      <c r="J46" s="17"/>
      <c r="K46" s="17"/>
      <c r="L46" s="17">
        <v>4</v>
      </c>
      <c r="M46" s="17"/>
      <c r="N46" s="17"/>
      <c r="O46" s="17"/>
      <c r="P46" s="17"/>
      <c r="Q46" s="21"/>
      <c r="R46" s="22"/>
      <c r="S46" s="3">
        <f t="shared" si="0"/>
        <v>8</v>
      </c>
      <c r="T46" s="3">
        <f t="shared" si="4"/>
        <v>0</v>
      </c>
      <c r="U46" s="6">
        <f t="shared" si="1"/>
        <v>4</v>
      </c>
      <c r="W46" s="24"/>
    </row>
    <row r="47" spans="1:23" ht="20.100000000000001" customHeight="1" x14ac:dyDescent="0.25">
      <c r="A47" s="442">
        <v>37</v>
      </c>
      <c r="B47" s="16" t="s">
        <v>685</v>
      </c>
      <c r="C47" s="17">
        <v>35</v>
      </c>
      <c r="D47" s="18">
        <v>1225</v>
      </c>
      <c r="E47" s="514" t="s">
        <v>546</v>
      </c>
      <c r="F47" s="17">
        <v>20</v>
      </c>
      <c r="G47" s="17"/>
      <c r="H47" s="17"/>
      <c r="I47" s="17"/>
      <c r="J47" s="17"/>
      <c r="K47" s="17"/>
      <c r="L47" s="17">
        <v>15</v>
      </c>
      <c r="M47" s="17"/>
      <c r="N47" s="17"/>
      <c r="O47" s="17"/>
      <c r="P47" s="17"/>
      <c r="Q47" s="21"/>
      <c r="R47" s="22"/>
      <c r="S47" s="3">
        <f t="shared" si="0"/>
        <v>35</v>
      </c>
      <c r="T47" s="3">
        <f t="shared" si="4"/>
        <v>0</v>
      </c>
      <c r="U47" s="6">
        <f t="shared" si="1"/>
        <v>20</v>
      </c>
      <c r="W47" s="24"/>
    </row>
    <row r="48" spans="1:23" ht="20.100000000000001" customHeight="1" x14ac:dyDescent="0.25">
      <c r="A48" s="442">
        <v>38</v>
      </c>
      <c r="B48" s="16" t="s">
        <v>686</v>
      </c>
      <c r="C48" s="17">
        <v>25</v>
      </c>
      <c r="D48" s="18">
        <v>500</v>
      </c>
      <c r="E48" s="514" t="s">
        <v>546</v>
      </c>
      <c r="F48" s="17">
        <v>15</v>
      </c>
      <c r="G48" s="17"/>
      <c r="H48" s="17"/>
      <c r="I48" s="17"/>
      <c r="J48" s="17"/>
      <c r="K48" s="17"/>
      <c r="L48" s="17">
        <v>10</v>
      </c>
      <c r="M48" s="17"/>
      <c r="N48" s="17"/>
      <c r="O48" s="17"/>
      <c r="P48" s="17"/>
      <c r="Q48" s="21"/>
      <c r="R48" s="22"/>
      <c r="S48" s="3">
        <f t="shared" si="0"/>
        <v>25</v>
      </c>
      <c r="T48" s="3">
        <f t="shared" si="4"/>
        <v>0</v>
      </c>
      <c r="U48" s="6">
        <f t="shared" si="1"/>
        <v>15</v>
      </c>
      <c r="W48" s="24"/>
    </row>
    <row r="49" spans="1:23" ht="20.100000000000001" customHeight="1" x14ac:dyDescent="0.25">
      <c r="A49" s="442">
        <v>39</v>
      </c>
      <c r="B49" s="16" t="s">
        <v>687</v>
      </c>
      <c r="C49" s="17">
        <v>60</v>
      </c>
      <c r="D49" s="18">
        <v>2100</v>
      </c>
      <c r="E49" s="514" t="s">
        <v>546</v>
      </c>
      <c r="F49" s="17">
        <v>30</v>
      </c>
      <c r="G49" s="17"/>
      <c r="H49" s="17"/>
      <c r="I49" s="17"/>
      <c r="J49" s="17"/>
      <c r="K49" s="17"/>
      <c r="L49" s="17">
        <v>30</v>
      </c>
      <c r="M49" s="17"/>
      <c r="N49" s="17"/>
      <c r="O49" s="17"/>
      <c r="P49" s="17"/>
      <c r="Q49" s="21"/>
      <c r="R49" s="22"/>
      <c r="S49" s="3">
        <f t="shared" si="0"/>
        <v>60</v>
      </c>
      <c r="T49" s="3">
        <f t="shared" si="4"/>
        <v>0</v>
      </c>
      <c r="U49" s="6">
        <f t="shared" si="1"/>
        <v>30</v>
      </c>
      <c r="W49" s="24"/>
    </row>
    <row r="50" spans="1:23" ht="20.100000000000001" customHeight="1" x14ac:dyDescent="0.25">
      <c r="A50" s="442">
        <v>40</v>
      </c>
      <c r="B50" s="16" t="s">
        <v>688</v>
      </c>
      <c r="C50" s="17">
        <v>60</v>
      </c>
      <c r="D50" s="18">
        <v>2100</v>
      </c>
      <c r="E50" s="514" t="s">
        <v>546</v>
      </c>
      <c r="F50" s="17">
        <v>30</v>
      </c>
      <c r="G50" s="17"/>
      <c r="H50" s="17"/>
      <c r="I50" s="17"/>
      <c r="J50" s="17"/>
      <c r="K50" s="17"/>
      <c r="L50" s="17">
        <v>30</v>
      </c>
      <c r="M50" s="17"/>
      <c r="N50" s="17"/>
      <c r="O50" s="17"/>
      <c r="P50" s="17"/>
      <c r="Q50" s="21"/>
      <c r="R50" s="22"/>
      <c r="S50" s="3">
        <f t="shared" si="0"/>
        <v>60</v>
      </c>
      <c r="T50" s="3">
        <f t="shared" si="4"/>
        <v>0</v>
      </c>
      <c r="U50" s="6">
        <f t="shared" si="1"/>
        <v>30</v>
      </c>
      <c r="W50" s="24"/>
    </row>
    <row r="51" spans="1:23" ht="20.100000000000001" customHeight="1" x14ac:dyDescent="0.25">
      <c r="A51" s="442">
        <v>41</v>
      </c>
      <c r="B51" s="16" t="s">
        <v>689</v>
      </c>
      <c r="C51" s="17">
        <v>2</v>
      </c>
      <c r="D51" s="18">
        <v>1320</v>
      </c>
      <c r="E51" s="514" t="s">
        <v>546</v>
      </c>
      <c r="F51" s="17">
        <v>1</v>
      </c>
      <c r="G51" s="17"/>
      <c r="H51" s="17"/>
      <c r="I51" s="17"/>
      <c r="J51" s="17"/>
      <c r="K51" s="17"/>
      <c r="L51" s="17">
        <v>1</v>
      </c>
      <c r="M51" s="17"/>
      <c r="N51" s="17"/>
      <c r="O51" s="17"/>
      <c r="P51" s="17"/>
      <c r="Q51" s="21"/>
      <c r="R51" s="22"/>
      <c r="S51" s="3">
        <f t="shared" si="0"/>
        <v>2</v>
      </c>
      <c r="T51" s="3">
        <f t="shared" si="4"/>
        <v>0</v>
      </c>
      <c r="U51" s="6">
        <f t="shared" si="1"/>
        <v>1</v>
      </c>
      <c r="W51" s="24"/>
    </row>
    <row r="52" spans="1:23" ht="20.100000000000001" customHeight="1" x14ac:dyDescent="0.25">
      <c r="A52" s="442">
        <v>42</v>
      </c>
      <c r="B52" s="16" t="s">
        <v>568</v>
      </c>
      <c r="C52" s="17">
        <v>6</v>
      </c>
      <c r="D52" s="18">
        <v>330</v>
      </c>
      <c r="E52" s="514" t="s">
        <v>546</v>
      </c>
      <c r="F52" s="17">
        <v>3</v>
      </c>
      <c r="G52" s="17"/>
      <c r="H52" s="17"/>
      <c r="I52" s="17"/>
      <c r="J52" s="17"/>
      <c r="K52" s="17"/>
      <c r="L52" s="17">
        <v>3</v>
      </c>
      <c r="M52" s="17"/>
      <c r="N52" s="17"/>
      <c r="O52" s="17"/>
      <c r="P52" s="17"/>
      <c r="Q52" s="21"/>
      <c r="R52" s="22"/>
      <c r="S52" s="3">
        <f t="shared" si="0"/>
        <v>6</v>
      </c>
      <c r="T52" s="3">
        <f t="shared" si="4"/>
        <v>0</v>
      </c>
      <c r="U52" s="6">
        <f t="shared" si="1"/>
        <v>3</v>
      </c>
      <c r="W52" s="24"/>
    </row>
    <row r="53" spans="1:23" ht="20.100000000000001" customHeight="1" x14ac:dyDescent="0.25">
      <c r="A53" s="442">
        <v>43</v>
      </c>
      <c r="B53" s="16" t="s">
        <v>690</v>
      </c>
      <c r="C53" s="17">
        <v>6</v>
      </c>
      <c r="D53" s="18">
        <v>330</v>
      </c>
      <c r="E53" s="514" t="s">
        <v>546</v>
      </c>
      <c r="F53" s="17">
        <v>3</v>
      </c>
      <c r="G53" s="17"/>
      <c r="H53" s="17"/>
      <c r="I53" s="17"/>
      <c r="J53" s="17"/>
      <c r="K53" s="17"/>
      <c r="L53" s="17">
        <v>3</v>
      </c>
      <c r="M53" s="17"/>
      <c r="N53" s="17"/>
      <c r="O53" s="17"/>
      <c r="P53" s="17"/>
      <c r="Q53" s="21"/>
      <c r="R53" s="22"/>
      <c r="S53" s="3">
        <f t="shared" si="0"/>
        <v>6</v>
      </c>
      <c r="T53" s="3">
        <f t="shared" si="4"/>
        <v>0</v>
      </c>
      <c r="U53" s="6">
        <f t="shared" si="1"/>
        <v>3</v>
      </c>
      <c r="W53" s="24"/>
    </row>
    <row r="54" spans="1:23" ht="20.100000000000001" customHeight="1" x14ac:dyDescent="0.25">
      <c r="A54" s="442">
        <v>44</v>
      </c>
      <c r="B54" s="16" t="s">
        <v>691</v>
      </c>
      <c r="C54" s="17">
        <v>15</v>
      </c>
      <c r="D54" s="18">
        <v>525</v>
      </c>
      <c r="E54" s="514" t="s">
        <v>546</v>
      </c>
      <c r="F54" s="17">
        <v>10</v>
      </c>
      <c r="G54" s="17"/>
      <c r="H54" s="17"/>
      <c r="I54" s="17"/>
      <c r="J54" s="17"/>
      <c r="K54" s="17"/>
      <c r="L54" s="17">
        <v>5</v>
      </c>
      <c r="M54" s="17"/>
      <c r="N54" s="17"/>
      <c r="O54" s="17"/>
      <c r="P54" s="17"/>
      <c r="Q54" s="21"/>
      <c r="R54" s="22"/>
      <c r="S54" s="3">
        <f t="shared" si="0"/>
        <v>15</v>
      </c>
      <c r="T54" s="3">
        <f t="shared" si="4"/>
        <v>0</v>
      </c>
      <c r="U54" s="6">
        <f t="shared" si="1"/>
        <v>10</v>
      </c>
      <c r="W54" s="24"/>
    </row>
    <row r="55" spans="1:23" ht="20.100000000000001" customHeight="1" x14ac:dyDescent="0.25">
      <c r="A55" s="442">
        <v>45</v>
      </c>
      <c r="B55" s="16" t="s">
        <v>692</v>
      </c>
      <c r="C55" s="17">
        <v>3</v>
      </c>
      <c r="D55" s="18">
        <v>255</v>
      </c>
      <c r="E55" s="514" t="s">
        <v>546</v>
      </c>
      <c r="F55" s="17">
        <v>2</v>
      </c>
      <c r="G55" s="17"/>
      <c r="H55" s="17"/>
      <c r="I55" s="17"/>
      <c r="J55" s="17"/>
      <c r="K55" s="17"/>
      <c r="L55" s="17">
        <v>1</v>
      </c>
      <c r="M55" s="17"/>
      <c r="N55" s="17"/>
      <c r="O55" s="17"/>
      <c r="P55" s="17"/>
      <c r="Q55" s="21"/>
      <c r="R55" s="22"/>
      <c r="S55" s="3">
        <f t="shared" si="0"/>
        <v>3</v>
      </c>
      <c r="T55" s="3">
        <f t="shared" si="4"/>
        <v>0</v>
      </c>
      <c r="U55" s="6">
        <f t="shared" si="1"/>
        <v>2</v>
      </c>
      <c r="W55" s="24"/>
    </row>
    <row r="56" spans="1:23" ht="20.100000000000001" customHeight="1" x14ac:dyDescent="0.25">
      <c r="A56" s="442">
        <v>46</v>
      </c>
      <c r="B56" s="16" t="s">
        <v>693</v>
      </c>
      <c r="C56" s="17">
        <v>10</v>
      </c>
      <c r="D56" s="18">
        <v>1700</v>
      </c>
      <c r="E56" s="514" t="s">
        <v>546</v>
      </c>
      <c r="F56" s="17">
        <v>5</v>
      </c>
      <c r="G56" s="17"/>
      <c r="H56" s="17"/>
      <c r="I56" s="17"/>
      <c r="J56" s="17"/>
      <c r="K56" s="17"/>
      <c r="L56" s="17">
        <v>5</v>
      </c>
      <c r="M56" s="17"/>
      <c r="N56" s="17"/>
      <c r="O56" s="17"/>
      <c r="P56" s="17"/>
      <c r="Q56" s="21"/>
      <c r="R56" s="22"/>
      <c r="S56" s="3">
        <f t="shared" si="0"/>
        <v>10</v>
      </c>
      <c r="T56" s="3">
        <f t="shared" si="4"/>
        <v>0</v>
      </c>
      <c r="U56" s="6">
        <f t="shared" si="1"/>
        <v>5</v>
      </c>
      <c r="W56" s="24"/>
    </row>
    <row r="57" spans="1:23" ht="20.100000000000001" customHeight="1" x14ac:dyDescent="0.25">
      <c r="A57" s="442">
        <v>47</v>
      </c>
      <c r="B57" s="16" t="s">
        <v>694</v>
      </c>
      <c r="C57" s="17">
        <v>10</v>
      </c>
      <c r="D57" s="18">
        <v>1800</v>
      </c>
      <c r="E57" s="514" t="s">
        <v>546</v>
      </c>
      <c r="F57" s="17">
        <v>5</v>
      </c>
      <c r="G57" s="17"/>
      <c r="H57" s="17"/>
      <c r="I57" s="17"/>
      <c r="J57" s="17"/>
      <c r="K57" s="17"/>
      <c r="L57" s="17">
        <v>5</v>
      </c>
      <c r="M57" s="17"/>
      <c r="N57" s="17"/>
      <c r="O57" s="17"/>
      <c r="P57" s="17"/>
      <c r="Q57" s="21"/>
      <c r="R57" s="22"/>
      <c r="S57" s="3">
        <f t="shared" si="0"/>
        <v>10</v>
      </c>
      <c r="T57" s="3">
        <f t="shared" si="4"/>
        <v>0</v>
      </c>
      <c r="U57" s="6">
        <f t="shared" si="1"/>
        <v>5</v>
      </c>
      <c r="W57" s="24"/>
    </row>
    <row r="58" spans="1:23" ht="20.100000000000001" customHeight="1" x14ac:dyDescent="0.25">
      <c r="A58" s="442">
        <v>48</v>
      </c>
      <c r="B58" s="16" t="s">
        <v>582</v>
      </c>
      <c r="C58" s="17">
        <v>6</v>
      </c>
      <c r="D58" s="18">
        <v>120</v>
      </c>
      <c r="E58" s="514" t="s">
        <v>546</v>
      </c>
      <c r="F58" s="17">
        <v>3</v>
      </c>
      <c r="G58" s="17"/>
      <c r="H58" s="17"/>
      <c r="I58" s="17"/>
      <c r="J58" s="17"/>
      <c r="K58" s="17"/>
      <c r="L58" s="17">
        <v>3</v>
      </c>
      <c r="M58" s="17"/>
      <c r="N58" s="17"/>
      <c r="O58" s="17"/>
      <c r="P58" s="17"/>
      <c r="Q58" s="21"/>
      <c r="R58" s="22"/>
      <c r="S58" s="3">
        <f t="shared" si="0"/>
        <v>6</v>
      </c>
      <c r="T58" s="3">
        <f t="shared" si="4"/>
        <v>0</v>
      </c>
      <c r="U58" s="6">
        <f t="shared" si="1"/>
        <v>3</v>
      </c>
      <c r="W58" s="24"/>
    </row>
    <row r="59" spans="1:23" ht="20.100000000000001" customHeight="1" x14ac:dyDescent="0.25">
      <c r="A59" s="442">
        <v>49</v>
      </c>
      <c r="B59" s="16" t="s">
        <v>695</v>
      </c>
      <c r="C59" s="17">
        <v>8</v>
      </c>
      <c r="D59" s="18">
        <v>1600</v>
      </c>
      <c r="E59" s="514" t="s">
        <v>546</v>
      </c>
      <c r="F59" s="17">
        <v>4</v>
      </c>
      <c r="G59" s="17"/>
      <c r="H59" s="17"/>
      <c r="I59" s="17"/>
      <c r="J59" s="17"/>
      <c r="K59" s="17"/>
      <c r="L59" s="17">
        <v>4</v>
      </c>
      <c r="M59" s="17"/>
      <c r="N59" s="17"/>
      <c r="O59" s="17"/>
      <c r="P59" s="17"/>
      <c r="Q59" s="21"/>
      <c r="R59" s="22"/>
      <c r="S59" s="3">
        <f t="shared" si="0"/>
        <v>8</v>
      </c>
      <c r="T59" s="3">
        <f t="shared" si="4"/>
        <v>0</v>
      </c>
      <c r="U59" s="6">
        <f t="shared" si="1"/>
        <v>4</v>
      </c>
      <c r="W59" s="24"/>
    </row>
    <row r="60" spans="1:23" ht="20.100000000000001" customHeight="1" x14ac:dyDescent="0.25">
      <c r="A60" s="442">
        <v>50</v>
      </c>
      <c r="B60" s="16" t="s">
        <v>696</v>
      </c>
      <c r="C60" s="17">
        <v>4</v>
      </c>
      <c r="D60" s="18">
        <v>76</v>
      </c>
      <c r="E60" s="514" t="s">
        <v>546</v>
      </c>
      <c r="F60" s="17">
        <v>2</v>
      </c>
      <c r="G60" s="17"/>
      <c r="H60" s="17"/>
      <c r="I60" s="17"/>
      <c r="J60" s="17"/>
      <c r="K60" s="17"/>
      <c r="L60" s="17">
        <v>2</v>
      </c>
      <c r="M60" s="17"/>
      <c r="N60" s="17"/>
      <c r="O60" s="17"/>
      <c r="P60" s="17"/>
      <c r="Q60" s="21"/>
      <c r="R60" s="22"/>
      <c r="S60" s="3">
        <f t="shared" si="0"/>
        <v>4</v>
      </c>
      <c r="T60" s="3">
        <f t="shared" si="4"/>
        <v>0</v>
      </c>
      <c r="U60" s="6">
        <f t="shared" si="1"/>
        <v>2</v>
      </c>
      <c r="W60" s="24"/>
    </row>
    <row r="61" spans="1:23" ht="20.100000000000001" customHeight="1" x14ac:dyDescent="0.25">
      <c r="A61" s="442">
        <v>51</v>
      </c>
      <c r="B61" s="16" t="s">
        <v>697</v>
      </c>
      <c r="C61" s="17">
        <v>8</v>
      </c>
      <c r="D61" s="18">
        <v>6432</v>
      </c>
      <c r="E61" s="514" t="s">
        <v>546</v>
      </c>
      <c r="F61" s="17">
        <v>4</v>
      </c>
      <c r="G61" s="17"/>
      <c r="H61" s="17"/>
      <c r="I61" s="17"/>
      <c r="J61" s="17"/>
      <c r="K61" s="17"/>
      <c r="L61" s="17">
        <v>4</v>
      </c>
      <c r="M61" s="17"/>
      <c r="N61" s="17"/>
      <c r="O61" s="17"/>
      <c r="P61" s="17"/>
      <c r="Q61" s="21"/>
      <c r="R61" s="22"/>
      <c r="S61" s="3">
        <f t="shared" si="0"/>
        <v>8</v>
      </c>
      <c r="T61" s="3">
        <f t="shared" si="4"/>
        <v>0</v>
      </c>
      <c r="U61" s="6">
        <f t="shared" si="1"/>
        <v>4</v>
      </c>
      <c r="W61" s="24"/>
    </row>
    <row r="62" spans="1:23" ht="20.100000000000001" customHeight="1" x14ac:dyDescent="0.25">
      <c r="A62" s="442">
        <v>52</v>
      </c>
      <c r="B62" s="16" t="s">
        <v>588</v>
      </c>
      <c r="C62" s="17">
        <v>5</v>
      </c>
      <c r="D62" s="18">
        <v>775</v>
      </c>
      <c r="E62" s="514" t="s">
        <v>546</v>
      </c>
      <c r="F62" s="17">
        <v>3</v>
      </c>
      <c r="G62" s="17"/>
      <c r="H62" s="17"/>
      <c r="I62" s="17"/>
      <c r="J62" s="17"/>
      <c r="K62" s="17"/>
      <c r="L62" s="17">
        <v>2</v>
      </c>
      <c r="M62" s="17"/>
      <c r="N62" s="17"/>
      <c r="O62" s="17"/>
      <c r="P62" s="17"/>
      <c r="Q62" s="21"/>
      <c r="R62" s="22"/>
      <c r="S62" s="3">
        <f t="shared" si="0"/>
        <v>5</v>
      </c>
      <c r="T62" s="3">
        <f t="shared" si="4"/>
        <v>0</v>
      </c>
      <c r="U62" s="6">
        <f t="shared" si="1"/>
        <v>3</v>
      </c>
      <c r="W62" s="24"/>
    </row>
    <row r="63" spans="1:23" ht="20.100000000000001" customHeight="1" x14ac:dyDescent="0.25">
      <c r="A63" s="442">
        <v>53</v>
      </c>
      <c r="B63" s="16" t="s">
        <v>698</v>
      </c>
      <c r="C63" s="17">
        <v>2</v>
      </c>
      <c r="D63" s="18">
        <v>990</v>
      </c>
      <c r="E63" s="514" t="s">
        <v>546</v>
      </c>
      <c r="F63" s="17">
        <v>1</v>
      </c>
      <c r="G63" s="17"/>
      <c r="H63" s="17"/>
      <c r="I63" s="17"/>
      <c r="J63" s="17"/>
      <c r="K63" s="17"/>
      <c r="L63" s="17">
        <v>1</v>
      </c>
      <c r="M63" s="17"/>
      <c r="N63" s="17"/>
      <c r="O63" s="17"/>
      <c r="P63" s="17"/>
      <c r="Q63" s="21"/>
      <c r="R63" s="22"/>
      <c r="S63" s="3">
        <f t="shared" si="0"/>
        <v>2</v>
      </c>
      <c r="T63" s="3">
        <f t="shared" si="4"/>
        <v>0</v>
      </c>
      <c r="U63" s="6">
        <f t="shared" si="1"/>
        <v>1</v>
      </c>
      <c r="W63" s="24"/>
    </row>
    <row r="64" spans="1:23" ht="20.100000000000001" customHeight="1" x14ac:dyDescent="0.25">
      <c r="A64" s="442">
        <v>54</v>
      </c>
      <c r="B64" s="16" t="s">
        <v>699</v>
      </c>
      <c r="C64" s="17">
        <v>3</v>
      </c>
      <c r="D64" s="18">
        <v>150</v>
      </c>
      <c r="E64" s="514" t="s">
        <v>546</v>
      </c>
      <c r="F64" s="17">
        <v>2</v>
      </c>
      <c r="G64" s="17"/>
      <c r="H64" s="17"/>
      <c r="I64" s="17"/>
      <c r="J64" s="17"/>
      <c r="K64" s="17"/>
      <c r="L64" s="17">
        <v>1</v>
      </c>
      <c r="M64" s="17"/>
      <c r="N64" s="17"/>
      <c r="O64" s="17"/>
      <c r="P64" s="17"/>
      <c r="Q64" s="21"/>
      <c r="R64" s="22"/>
      <c r="S64" s="3">
        <f t="shared" si="0"/>
        <v>3</v>
      </c>
      <c r="T64" s="3">
        <f t="shared" si="4"/>
        <v>0</v>
      </c>
      <c r="U64" s="6">
        <f t="shared" si="1"/>
        <v>2</v>
      </c>
      <c r="W64" s="24"/>
    </row>
    <row r="65" spans="1:23" ht="20.100000000000001" customHeight="1" x14ac:dyDescent="0.25">
      <c r="A65" s="442">
        <v>55</v>
      </c>
      <c r="B65" s="16" t="s">
        <v>700</v>
      </c>
      <c r="C65" s="17">
        <v>3</v>
      </c>
      <c r="D65" s="18">
        <v>3500</v>
      </c>
      <c r="E65" s="514" t="s">
        <v>546</v>
      </c>
      <c r="F65" s="17">
        <v>3</v>
      </c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21"/>
      <c r="R65" s="22"/>
      <c r="S65" s="3">
        <f t="shared" si="0"/>
        <v>3</v>
      </c>
      <c r="T65" s="3">
        <f t="shared" si="4"/>
        <v>0</v>
      </c>
      <c r="U65" s="6">
        <f t="shared" si="1"/>
        <v>3</v>
      </c>
      <c r="W65" s="24"/>
    </row>
    <row r="66" spans="1:23" ht="20.100000000000001" customHeight="1" x14ac:dyDescent="0.25">
      <c r="A66" s="442">
        <v>56</v>
      </c>
      <c r="B66" s="16" t="s">
        <v>701</v>
      </c>
      <c r="C66" s="17">
        <v>2</v>
      </c>
      <c r="D66" s="18">
        <v>7000</v>
      </c>
      <c r="E66" s="514" t="s">
        <v>546</v>
      </c>
      <c r="F66" s="17">
        <v>2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21"/>
      <c r="R66" s="22"/>
      <c r="S66" s="3">
        <f t="shared" si="0"/>
        <v>2</v>
      </c>
      <c r="T66" s="3">
        <f t="shared" si="4"/>
        <v>0</v>
      </c>
      <c r="U66" s="6">
        <f t="shared" si="1"/>
        <v>2</v>
      </c>
      <c r="W66" s="24"/>
    </row>
    <row r="67" spans="1:23" ht="20.100000000000001" customHeight="1" x14ac:dyDescent="0.25">
      <c r="A67" s="442">
        <v>57</v>
      </c>
      <c r="B67" s="16" t="s">
        <v>702</v>
      </c>
      <c r="C67" s="17">
        <v>2</v>
      </c>
      <c r="D67" s="18">
        <v>7000</v>
      </c>
      <c r="E67" s="514" t="s">
        <v>546</v>
      </c>
      <c r="F67" s="17">
        <v>2</v>
      </c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21"/>
      <c r="R67" s="22"/>
      <c r="S67" s="3">
        <f t="shared" si="0"/>
        <v>2</v>
      </c>
      <c r="T67" s="3">
        <f t="shared" si="4"/>
        <v>0</v>
      </c>
      <c r="U67" s="6">
        <f t="shared" si="1"/>
        <v>2</v>
      </c>
      <c r="W67" s="24"/>
    </row>
    <row r="68" spans="1:23" ht="20.100000000000001" customHeight="1" x14ac:dyDescent="0.25">
      <c r="A68" s="442">
        <v>58</v>
      </c>
      <c r="B68" s="16" t="s">
        <v>703</v>
      </c>
      <c r="C68" s="17">
        <v>3</v>
      </c>
      <c r="D68" s="18">
        <v>4500</v>
      </c>
      <c r="E68" s="514" t="s">
        <v>546</v>
      </c>
      <c r="F68" s="17">
        <v>3</v>
      </c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21"/>
      <c r="R68" s="22"/>
      <c r="S68" s="3">
        <f t="shared" si="0"/>
        <v>3</v>
      </c>
      <c r="T68" s="3">
        <f t="shared" si="4"/>
        <v>0</v>
      </c>
      <c r="U68" s="6">
        <f t="shared" si="1"/>
        <v>3</v>
      </c>
      <c r="W68" s="24"/>
    </row>
    <row r="69" spans="1:23" ht="20.100000000000001" customHeight="1" x14ac:dyDescent="0.25">
      <c r="A69" s="442">
        <v>59</v>
      </c>
      <c r="B69" s="16" t="s">
        <v>704</v>
      </c>
      <c r="C69" s="17">
        <v>15</v>
      </c>
      <c r="D69" s="18">
        <v>900</v>
      </c>
      <c r="E69" s="514" t="s">
        <v>546</v>
      </c>
      <c r="F69" s="17">
        <v>10</v>
      </c>
      <c r="G69" s="17"/>
      <c r="H69" s="17"/>
      <c r="I69" s="17"/>
      <c r="J69" s="17"/>
      <c r="K69" s="17"/>
      <c r="L69" s="17"/>
      <c r="M69" s="17"/>
      <c r="N69" s="17"/>
      <c r="O69" s="17">
        <v>5</v>
      </c>
      <c r="P69" s="17"/>
      <c r="Q69" s="21"/>
      <c r="R69" s="22"/>
      <c r="S69" s="3">
        <f t="shared" si="0"/>
        <v>15</v>
      </c>
      <c r="T69" s="3">
        <f t="shared" si="4"/>
        <v>0</v>
      </c>
      <c r="U69" s="6">
        <f t="shared" si="1"/>
        <v>10</v>
      </c>
      <c r="W69" s="24"/>
    </row>
    <row r="70" spans="1:23" ht="20.100000000000001" customHeight="1" x14ac:dyDescent="0.25">
      <c r="A70" s="442">
        <v>60</v>
      </c>
      <c r="B70" s="16" t="s">
        <v>705</v>
      </c>
      <c r="C70" s="17">
        <v>15</v>
      </c>
      <c r="D70" s="18">
        <v>900</v>
      </c>
      <c r="E70" s="514" t="s">
        <v>546</v>
      </c>
      <c r="F70" s="17">
        <v>10</v>
      </c>
      <c r="G70" s="17"/>
      <c r="H70" s="17"/>
      <c r="I70" s="17"/>
      <c r="J70" s="17"/>
      <c r="K70" s="17"/>
      <c r="L70" s="17"/>
      <c r="M70" s="17"/>
      <c r="N70" s="17"/>
      <c r="O70" s="17">
        <v>5</v>
      </c>
      <c r="P70" s="17"/>
      <c r="Q70" s="21"/>
      <c r="R70" s="22"/>
      <c r="S70" s="3">
        <f t="shared" si="0"/>
        <v>15</v>
      </c>
      <c r="T70" s="3">
        <f t="shared" si="4"/>
        <v>0</v>
      </c>
      <c r="U70" s="6">
        <f t="shared" si="1"/>
        <v>10</v>
      </c>
      <c r="W70" s="24"/>
    </row>
    <row r="71" spans="1:23" ht="20.100000000000001" customHeight="1" x14ac:dyDescent="0.25">
      <c r="A71" s="442">
        <v>61</v>
      </c>
      <c r="B71" s="16" t="s">
        <v>592</v>
      </c>
      <c r="C71" s="17">
        <v>50</v>
      </c>
      <c r="D71" s="18">
        <v>4850</v>
      </c>
      <c r="E71" s="514" t="s">
        <v>546</v>
      </c>
      <c r="F71" s="17">
        <v>25</v>
      </c>
      <c r="G71" s="17"/>
      <c r="H71" s="17"/>
      <c r="I71" s="17"/>
      <c r="J71" s="17"/>
      <c r="K71" s="17"/>
      <c r="L71" s="17">
        <v>25</v>
      </c>
      <c r="M71" s="17"/>
      <c r="N71" s="17"/>
      <c r="O71" s="17"/>
      <c r="P71" s="17"/>
      <c r="Q71" s="21"/>
      <c r="R71" s="22"/>
      <c r="S71" s="3">
        <f t="shared" si="0"/>
        <v>50</v>
      </c>
      <c r="T71" s="3">
        <f t="shared" si="4"/>
        <v>0</v>
      </c>
      <c r="U71" s="6">
        <f t="shared" si="1"/>
        <v>25</v>
      </c>
      <c r="W71" s="24"/>
    </row>
    <row r="72" spans="1:23" ht="20.100000000000001" customHeight="1" x14ac:dyDescent="0.25">
      <c r="A72" s="442">
        <v>62</v>
      </c>
      <c r="B72" s="16" t="s">
        <v>706</v>
      </c>
      <c r="C72" s="17">
        <v>2</v>
      </c>
      <c r="D72" s="18">
        <v>770</v>
      </c>
      <c r="E72" s="514" t="s">
        <v>546</v>
      </c>
      <c r="F72" s="17">
        <v>1</v>
      </c>
      <c r="G72" s="17"/>
      <c r="H72" s="17"/>
      <c r="I72" s="17"/>
      <c r="J72" s="17"/>
      <c r="K72" s="17"/>
      <c r="L72" s="17">
        <v>1</v>
      </c>
      <c r="M72" s="17"/>
      <c r="N72" s="17"/>
      <c r="O72" s="17"/>
      <c r="P72" s="17"/>
      <c r="Q72" s="21"/>
      <c r="R72" s="22"/>
      <c r="S72" s="3">
        <f t="shared" si="0"/>
        <v>2</v>
      </c>
      <c r="T72" s="3">
        <f t="shared" si="4"/>
        <v>0</v>
      </c>
      <c r="U72" s="6">
        <f t="shared" si="1"/>
        <v>1</v>
      </c>
      <c r="W72" s="24"/>
    </row>
    <row r="73" spans="1:23" ht="20.100000000000001" customHeight="1" x14ac:dyDescent="0.25">
      <c r="A73" s="442">
        <v>63</v>
      </c>
      <c r="B73" s="16" t="s">
        <v>595</v>
      </c>
      <c r="C73" s="17">
        <v>40</v>
      </c>
      <c r="D73" s="18">
        <v>5400</v>
      </c>
      <c r="E73" s="514" t="s">
        <v>546</v>
      </c>
      <c r="F73" s="17">
        <v>20</v>
      </c>
      <c r="G73" s="17"/>
      <c r="H73" s="17"/>
      <c r="I73" s="17"/>
      <c r="J73" s="17"/>
      <c r="K73" s="17"/>
      <c r="L73" s="17">
        <v>20</v>
      </c>
      <c r="M73" s="17"/>
      <c r="N73" s="17"/>
      <c r="O73" s="17"/>
      <c r="P73" s="17"/>
      <c r="Q73" s="21"/>
      <c r="R73" s="22"/>
      <c r="S73" s="3">
        <f t="shared" si="0"/>
        <v>40</v>
      </c>
      <c r="T73" s="3">
        <f t="shared" si="4"/>
        <v>0</v>
      </c>
      <c r="U73" s="6">
        <f t="shared" si="1"/>
        <v>20</v>
      </c>
      <c r="W73" s="24"/>
    </row>
    <row r="74" spans="1:23" ht="20.100000000000001" customHeight="1" x14ac:dyDescent="0.25">
      <c r="A74" s="442">
        <v>64</v>
      </c>
      <c r="B74" s="16" t="s">
        <v>394</v>
      </c>
      <c r="C74" s="17">
        <v>18</v>
      </c>
      <c r="D74" s="18">
        <v>1710</v>
      </c>
      <c r="E74" s="514" t="s">
        <v>546</v>
      </c>
      <c r="F74" s="17">
        <v>9</v>
      </c>
      <c r="G74" s="17"/>
      <c r="H74" s="17"/>
      <c r="I74" s="17"/>
      <c r="J74" s="17"/>
      <c r="K74" s="17"/>
      <c r="L74" s="17">
        <v>9</v>
      </c>
      <c r="M74" s="17"/>
      <c r="N74" s="17"/>
      <c r="O74" s="17"/>
      <c r="P74" s="17"/>
      <c r="Q74" s="21"/>
      <c r="R74" s="22"/>
      <c r="S74" s="3">
        <f t="shared" si="0"/>
        <v>18</v>
      </c>
      <c r="T74" s="3">
        <f t="shared" si="4"/>
        <v>0</v>
      </c>
      <c r="U74" s="6">
        <f t="shared" si="1"/>
        <v>9</v>
      </c>
      <c r="W74" s="24"/>
    </row>
    <row r="75" spans="1:23" ht="20.100000000000001" customHeight="1" x14ac:dyDescent="0.25">
      <c r="A75" s="442">
        <v>65</v>
      </c>
      <c r="B75" s="16" t="s">
        <v>604</v>
      </c>
      <c r="C75" s="17">
        <v>18</v>
      </c>
      <c r="D75" s="18">
        <v>3330</v>
      </c>
      <c r="E75" s="514" t="s">
        <v>546</v>
      </c>
      <c r="F75" s="17">
        <v>9</v>
      </c>
      <c r="G75" s="17"/>
      <c r="H75" s="17"/>
      <c r="I75" s="17"/>
      <c r="J75" s="17"/>
      <c r="K75" s="17"/>
      <c r="L75" s="17">
        <v>9</v>
      </c>
      <c r="M75" s="17"/>
      <c r="N75" s="17"/>
      <c r="O75" s="17"/>
      <c r="P75" s="17"/>
      <c r="Q75" s="21"/>
      <c r="R75" s="22"/>
      <c r="S75" s="3">
        <f t="shared" si="0"/>
        <v>18</v>
      </c>
      <c r="T75" s="3">
        <f t="shared" si="4"/>
        <v>0</v>
      </c>
      <c r="U75" s="6">
        <f t="shared" si="1"/>
        <v>9</v>
      </c>
      <c r="W75" s="24"/>
    </row>
    <row r="76" spans="1:23" ht="20.100000000000001" customHeight="1" x14ac:dyDescent="0.25">
      <c r="A76" s="442">
        <v>66</v>
      </c>
      <c r="B76" s="16" t="s">
        <v>606</v>
      </c>
      <c r="C76" s="17">
        <v>50</v>
      </c>
      <c r="D76" s="18">
        <v>5500</v>
      </c>
      <c r="E76" s="514" t="s">
        <v>546</v>
      </c>
      <c r="F76" s="17">
        <v>25</v>
      </c>
      <c r="G76" s="17"/>
      <c r="H76" s="17"/>
      <c r="I76" s="17"/>
      <c r="J76" s="17"/>
      <c r="K76" s="17"/>
      <c r="L76" s="17">
        <v>25</v>
      </c>
      <c r="M76" s="17"/>
      <c r="N76" s="17"/>
      <c r="O76" s="17"/>
      <c r="P76" s="17"/>
      <c r="Q76" s="21"/>
      <c r="R76" s="22"/>
      <c r="S76" s="3">
        <f t="shared" si="0"/>
        <v>50</v>
      </c>
      <c r="T76" s="3">
        <f t="shared" si="4"/>
        <v>0</v>
      </c>
      <c r="U76" s="6">
        <f t="shared" si="1"/>
        <v>25</v>
      </c>
      <c r="W76" s="24"/>
    </row>
    <row r="77" spans="1:23" ht="20.100000000000001" customHeight="1" x14ac:dyDescent="0.25">
      <c r="A77" s="442">
        <v>67</v>
      </c>
      <c r="B77" s="16" t="s">
        <v>608</v>
      </c>
      <c r="C77" s="17">
        <v>2</v>
      </c>
      <c r="D77" s="18">
        <v>250</v>
      </c>
      <c r="E77" s="514" t="s">
        <v>546</v>
      </c>
      <c r="F77" s="17">
        <v>1</v>
      </c>
      <c r="G77" s="17"/>
      <c r="H77" s="17"/>
      <c r="I77" s="17"/>
      <c r="J77" s="17"/>
      <c r="K77" s="17"/>
      <c r="L77" s="17">
        <v>1</v>
      </c>
      <c r="M77" s="17"/>
      <c r="N77" s="17"/>
      <c r="O77" s="17"/>
      <c r="P77" s="17"/>
      <c r="Q77" s="21"/>
      <c r="R77" s="22"/>
      <c r="S77" s="3">
        <f t="shared" si="0"/>
        <v>2</v>
      </c>
      <c r="T77" s="3">
        <f t="shared" si="4"/>
        <v>0</v>
      </c>
      <c r="U77" s="6">
        <f t="shared" si="1"/>
        <v>1</v>
      </c>
      <c r="W77" s="24"/>
    </row>
    <row r="78" spans="1:23" ht="20.100000000000001" customHeight="1" x14ac:dyDescent="0.25">
      <c r="A78" s="442">
        <v>68</v>
      </c>
      <c r="B78" s="16" t="s">
        <v>400</v>
      </c>
      <c r="C78" s="17">
        <v>5</v>
      </c>
      <c r="D78" s="18">
        <v>100</v>
      </c>
      <c r="E78" s="514" t="s">
        <v>546</v>
      </c>
      <c r="F78" s="17">
        <v>3</v>
      </c>
      <c r="G78" s="17"/>
      <c r="H78" s="17"/>
      <c r="I78" s="17"/>
      <c r="J78" s="17"/>
      <c r="K78" s="17"/>
      <c r="L78" s="17">
        <v>2</v>
      </c>
      <c r="M78" s="17"/>
      <c r="N78" s="17"/>
      <c r="O78" s="17"/>
      <c r="P78" s="17"/>
      <c r="Q78" s="21"/>
      <c r="R78" s="22"/>
      <c r="S78" s="3">
        <f t="shared" si="0"/>
        <v>5</v>
      </c>
      <c r="T78" s="3">
        <f t="shared" si="4"/>
        <v>0</v>
      </c>
      <c r="U78" s="6">
        <f t="shared" si="1"/>
        <v>3</v>
      </c>
      <c r="W78" s="24"/>
    </row>
    <row r="79" spans="1:23" ht="20.100000000000001" customHeight="1" x14ac:dyDescent="0.25">
      <c r="A79" s="442">
        <v>69</v>
      </c>
      <c r="B79" s="16" t="s">
        <v>707</v>
      </c>
      <c r="C79" s="17">
        <v>50</v>
      </c>
      <c r="D79" s="18">
        <v>16250</v>
      </c>
      <c r="E79" s="514" t="s">
        <v>546</v>
      </c>
      <c r="F79" s="17">
        <v>25</v>
      </c>
      <c r="G79" s="17"/>
      <c r="H79" s="17"/>
      <c r="I79" s="17"/>
      <c r="J79" s="17"/>
      <c r="K79" s="17"/>
      <c r="L79" s="17">
        <v>25</v>
      </c>
      <c r="M79" s="17"/>
      <c r="N79" s="17"/>
      <c r="O79" s="17"/>
      <c r="P79" s="17"/>
      <c r="Q79" s="21"/>
      <c r="R79" s="22"/>
      <c r="S79" s="3">
        <f t="shared" si="0"/>
        <v>50</v>
      </c>
      <c r="T79" s="3">
        <f t="shared" si="4"/>
        <v>0</v>
      </c>
      <c r="U79" s="6">
        <f t="shared" si="1"/>
        <v>25</v>
      </c>
      <c r="W79" s="24"/>
    </row>
    <row r="80" spans="1:23" ht="20.100000000000001" customHeight="1" x14ac:dyDescent="0.25">
      <c r="A80" s="442">
        <v>70</v>
      </c>
      <c r="B80" s="16" t="s">
        <v>609</v>
      </c>
      <c r="C80" s="17">
        <v>40</v>
      </c>
      <c r="D80" s="18">
        <v>3000</v>
      </c>
      <c r="E80" s="514" t="s">
        <v>546</v>
      </c>
      <c r="F80" s="17">
        <v>20</v>
      </c>
      <c r="G80" s="17"/>
      <c r="H80" s="17"/>
      <c r="I80" s="17"/>
      <c r="J80" s="17"/>
      <c r="K80" s="17"/>
      <c r="L80" s="17">
        <v>20</v>
      </c>
      <c r="M80" s="17"/>
      <c r="N80" s="17"/>
      <c r="O80" s="17"/>
      <c r="P80" s="17"/>
      <c r="Q80" s="21"/>
      <c r="R80" s="22"/>
      <c r="S80" s="3">
        <f t="shared" si="0"/>
        <v>40</v>
      </c>
      <c r="T80" s="3">
        <f t="shared" si="4"/>
        <v>0</v>
      </c>
      <c r="U80" s="6">
        <f t="shared" si="1"/>
        <v>20</v>
      </c>
      <c r="W80" s="24"/>
    </row>
    <row r="81" spans="1:24" ht="20.100000000000001" customHeight="1" x14ac:dyDescent="0.25">
      <c r="A81" s="516" t="s">
        <v>708</v>
      </c>
      <c r="B81" s="517"/>
      <c r="C81" s="518"/>
      <c r="D81" s="519">
        <f>SUM(D11:D80)</f>
        <v>215233</v>
      </c>
      <c r="E81" s="518"/>
      <c r="F81" s="518"/>
      <c r="G81" s="518"/>
      <c r="H81" s="518"/>
      <c r="I81" s="518"/>
      <c r="J81" s="518"/>
      <c r="K81" s="518"/>
      <c r="L81" s="518"/>
      <c r="M81" s="518"/>
      <c r="N81" s="518"/>
      <c r="O81" s="518"/>
      <c r="P81" s="518"/>
      <c r="Q81" s="520"/>
      <c r="R81" s="22"/>
      <c r="S81" s="3">
        <f t="shared" si="0"/>
        <v>0</v>
      </c>
      <c r="T81" s="3">
        <f t="shared" si="4"/>
        <v>0</v>
      </c>
      <c r="U81" s="23">
        <f t="shared" si="1"/>
        <v>0</v>
      </c>
      <c r="V81" s="6">
        <f t="shared" si="2"/>
        <v>0</v>
      </c>
      <c r="W81" s="24">
        <f t="shared" si="3"/>
        <v>0</v>
      </c>
      <c r="X81" s="3">
        <f t="shared" si="5"/>
        <v>0</v>
      </c>
    </row>
    <row r="82" spans="1:24" ht="15" hidden="1" customHeight="1" x14ac:dyDescent="0.25">
      <c r="A82" s="36"/>
      <c r="B82" s="37"/>
      <c r="C82" s="619"/>
      <c r="D82" s="620"/>
      <c r="F82" s="621"/>
      <c r="G82" s="621"/>
      <c r="H82" s="621"/>
      <c r="I82" s="621"/>
      <c r="J82" s="38"/>
      <c r="K82" s="38"/>
      <c r="L82" s="39"/>
    </row>
    <row r="83" spans="1:24" ht="15" hidden="1" customHeight="1" x14ac:dyDescent="0.25">
      <c r="A83" s="40"/>
      <c r="B83" s="41"/>
      <c r="C83" s="616"/>
      <c r="D83" s="617"/>
      <c r="F83" s="42"/>
      <c r="G83" s="42"/>
      <c r="H83" s="615"/>
      <c r="I83" s="615"/>
      <c r="J83" s="615"/>
      <c r="K83" s="615"/>
      <c r="L83" s="43"/>
    </row>
    <row r="84" spans="1:24" ht="18" hidden="1" customHeight="1" x14ac:dyDescent="0.25">
      <c r="A84" s="40"/>
      <c r="B84" s="41"/>
      <c r="C84" s="616"/>
      <c r="D84" s="617"/>
      <c r="F84" s="42"/>
      <c r="G84" s="42"/>
      <c r="H84" s="615"/>
      <c r="I84" s="615"/>
      <c r="J84" s="615"/>
      <c r="K84" s="615"/>
      <c r="L84" s="43"/>
    </row>
    <row r="85" spans="1:24" x14ac:dyDescent="0.25">
      <c r="A85" s="44"/>
      <c r="F85" s="42"/>
      <c r="G85" s="42"/>
      <c r="H85" s="615"/>
      <c r="I85" s="615"/>
      <c r="J85" s="615"/>
      <c r="K85" s="615"/>
      <c r="L85" s="43"/>
      <c r="M85" s="45"/>
    </row>
    <row r="86" spans="1:24" x14ac:dyDescent="0.25">
      <c r="A86" s="46" t="s">
        <v>48</v>
      </c>
      <c r="M86" s="47"/>
      <c r="N86" s="45"/>
    </row>
    <row r="87" spans="1:24" x14ac:dyDescent="0.25">
      <c r="A87" s="48"/>
      <c r="I87" s="43"/>
      <c r="J87" s="43"/>
      <c r="K87" s="43"/>
      <c r="L87" s="43"/>
    </row>
    <row r="88" spans="1:24" x14ac:dyDescent="0.25">
      <c r="A88" s="48" t="s">
        <v>1078</v>
      </c>
      <c r="I88" s="43"/>
      <c r="J88" s="49"/>
      <c r="K88" s="50"/>
      <c r="L88" s="43"/>
    </row>
    <row r="89" spans="1:24" x14ac:dyDescent="0.25">
      <c r="A89" s="622"/>
      <c r="B89" s="622"/>
      <c r="D89" s="623" t="s">
        <v>649</v>
      </c>
      <c r="E89" s="623"/>
      <c r="F89" s="623"/>
      <c r="I89" s="43"/>
      <c r="J89" s="51"/>
      <c r="K89" s="52"/>
      <c r="L89" s="43"/>
    </row>
    <row r="90" spans="1:24" x14ac:dyDescent="0.25">
      <c r="A90" s="624"/>
      <c r="B90" s="624"/>
      <c r="D90" s="625" t="s">
        <v>709</v>
      </c>
      <c r="E90" s="625"/>
      <c r="F90" s="625"/>
    </row>
    <row r="91" spans="1:24" x14ac:dyDescent="0.25">
      <c r="A91" s="626"/>
      <c r="B91" s="626"/>
      <c r="D91" s="26"/>
    </row>
    <row r="92" spans="1:24" x14ac:dyDescent="0.25">
      <c r="A92" s="48"/>
    </row>
    <row r="93" spans="1:24" x14ac:dyDescent="0.25">
      <c r="A93" s="606" t="s">
        <v>126</v>
      </c>
      <c r="B93" s="606"/>
      <c r="C93" s="606"/>
      <c r="D93" s="606"/>
      <c r="E93" s="606"/>
      <c r="F93" s="606"/>
      <c r="G93" s="606"/>
      <c r="H93" s="606"/>
      <c r="I93" s="606"/>
      <c r="J93" s="606"/>
      <c r="K93" s="606"/>
      <c r="L93" s="606"/>
      <c r="M93" s="606"/>
      <c r="N93" s="606"/>
      <c r="O93" s="606"/>
      <c r="P93" s="606"/>
      <c r="Q93" s="606"/>
    </row>
    <row r="94" spans="1:24" x14ac:dyDescent="0.25">
      <c r="A94" s="7"/>
    </row>
    <row r="95" spans="1:24" x14ac:dyDescent="0.25">
      <c r="A95" s="7"/>
      <c r="C95" s="607" t="s">
        <v>1</v>
      </c>
      <c r="D95" s="607"/>
      <c r="E95" s="607"/>
      <c r="F95" s="607"/>
      <c r="G95" s="607"/>
      <c r="H95" s="607"/>
      <c r="I95" s="607"/>
      <c r="J95" s="607"/>
    </row>
    <row r="96" spans="1:24" x14ac:dyDescent="0.25">
      <c r="A96" s="7" t="s">
        <v>647</v>
      </c>
      <c r="D96" s="3"/>
      <c r="E96" s="3"/>
    </row>
    <row r="97" spans="1:17" x14ac:dyDescent="0.25">
      <c r="A97" s="7"/>
    </row>
    <row r="98" spans="1:17" x14ac:dyDescent="0.25">
      <c r="A98" s="9" t="s">
        <v>544</v>
      </c>
    </row>
    <row r="99" spans="1:17" ht="15.75" thickBot="1" x14ac:dyDescent="0.3">
      <c r="A99" s="7" t="s">
        <v>4</v>
      </c>
    </row>
    <row r="100" spans="1:17" ht="22.5" x14ac:dyDescent="0.25">
      <c r="A100" s="608" t="s">
        <v>5</v>
      </c>
      <c r="B100" s="610" t="s">
        <v>6</v>
      </c>
      <c r="C100" s="10" t="s">
        <v>7</v>
      </c>
      <c r="D100" s="612" t="s">
        <v>8</v>
      </c>
      <c r="E100" s="610" t="s">
        <v>9</v>
      </c>
      <c r="F100" s="610" t="s">
        <v>10</v>
      </c>
      <c r="G100" s="610"/>
      <c r="H100" s="610"/>
      <c r="I100" s="610"/>
      <c r="J100" s="610"/>
      <c r="K100" s="610"/>
      <c r="L100" s="610"/>
      <c r="M100" s="610"/>
      <c r="N100" s="610"/>
      <c r="O100" s="610"/>
      <c r="P100" s="610"/>
      <c r="Q100" s="614"/>
    </row>
    <row r="101" spans="1:17" ht="15.75" thickBot="1" x14ac:dyDescent="0.3">
      <c r="A101" s="609"/>
      <c r="B101" s="611"/>
      <c r="C101" s="13" t="s">
        <v>13</v>
      </c>
      <c r="D101" s="613"/>
      <c r="E101" s="611"/>
      <c r="F101" s="13" t="s">
        <v>14</v>
      </c>
      <c r="G101" s="13" t="s">
        <v>15</v>
      </c>
      <c r="H101" s="13" t="s">
        <v>16</v>
      </c>
      <c r="I101" s="13" t="s">
        <v>17</v>
      </c>
      <c r="J101" s="13" t="s">
        <v>18</v>
      </c>
      <c r="K101" s="13" t="s">
        <v>19</v>
      </c>
      <c r="L101" s="13" t="s">
        <v>20</v>
      </c>
      <c r="M101" s="13" t="s">
        <v>21</v>
      </c>
      <c r="N101" s="13" t="s">
        <v>22</v>
      </c>
      <c r="O101" s="13" t="s">
        <v>23</v>
      </c>
      <c r="P101" s="13" t="s">
        <v>24</v>
      </c>
      <c r="Q101" s="14" t="s">
        <v>25</v>
      </c>
    </row>
    <row r="102" spans="1:17" ht="20.100000000000001" customHeight="1" x14ac:dyDescent="0.25">
      <c r="A102" s="442">
        <v>1</v>
      </c>
      <c r="B102" s="16" t="s">
        <v>710</v>
      </c>
      <c r="C102" s="17">
        <v>4</v>
      </c>
      <c r="D102" s="18">
        <v>279.83999999999997</v>
      </c>
      <c r="E102" s="514" t="s">
        <v>711</v>
      </c>
      <c r="F102" s="17">
        <v>4</v>
      </c>
      <c r="G102" s="20"/>
      <c r="H102" s="20"/>
      <c r="I102" s="53"/>
      <c r="J102" s="20"/>
      <c r="K102" s="20"/>
      <c r="L102" s="20"/>
      <c r="M102" s="20"/>
      <c r="N102" s="20"/>
      <c r="O102" s="20"/>
      <c r="P102" s="20"/>
      <c r="Q102" s="25"/>
    </row>
    <row r="103" spans="1:17" ht="20.100000000000001" customHeight="1" x14ac:dyDescent="0.25">
      <c r="A103" s="442">
        <v>2</v>
      </c>
      <c r="B103" s="16" t="s">
        <v>712</v>
      </c>
      <c r="C103" s="17">
        <v>1</v>
      </c>
      <c r="D103" s="18">
        <v>116.47</v>
      </c>
      <c r="E103" s="514" t="s">
        <v>711</v>
      </c>
      <c r="F103" s="17">
        <v>1</v>
      </c>
      <c r="G103" s="20"/>
      <c r="H103" s="20"/>
      <c r="I103" s="53"/>
      <c r="J103" s="20"/>
      <c r="K103" s="20"/>
      <c r="L103" s="20"/>
      <c r="M103" s="20"/>
      <c r="N103" s="20"/>
      <c r="O103" s="20"/>
      <c r="P103" s="20"/>
      <c r="Q103" s="21"/>
    </row>
    <row r="104" spans="1:17" ht="20.100000000000001" customHeight="1" x14ac:dyDescent="0.25">
      <c r="A104" s="442">
        <v>3</v>
      </c>
      <c r="B104" s="16" t="s">
        <v>713</v>
      </c>
      <c r="C104" s="17">
        <v>4</v>
      </c>
      <c r="D104" s="18">
        <v>292</v>
      </c>
      <c r="E104" s="514" t="s">
        <v>711</v>
      </c>
      <c r="F104" s="17">
        <v>2</v>
      </c>
      <c r="G104" s="20"/>
      <c r="H104" s="20"/>
      <c r="I104" s="53"/>
      <c r="J104" s="20"/>
      <c r="K104" s="20"/>
      <c r="L104" s="17">
        <v>2</v>
      </c>
      <c r="M104" s="20"/>
      <c r="N104" s="20"/>
      <c r="O104" s="20"/>
      <c r="P104" s="20"/>
      <c r="Q104" s="21"/>
    </row>
    <row r="105" spans="1:17" ht="20.100000000000001" customHeight="1" x14ac:dyDescent="0.25">
      <c r="A105" s="442">
        <v>4</v>
      </c>
      <c r="B105" s="16" t="s">
        <v>714</v>
      </c>
      <c r="C105" s="17">
        <v>3</v>
      </c>
      <c r="D105" s="18">
        <v>45</v>
      </c>
      <c r="E105" s="514" t="s">
        <v>711</v>
      </c>
      <c r="F105" s="17">
        <v>2</v>
      </c>
      <c r="G105" s="20"/>
      <c r="H105" s="20"/>
      <c r="I105" s="53"/>
      <c r="J105" s="20"/>
      <c r="K105" s="20"/>
      <c r="L105" s="17">
        <v>1</v>
      </c>
      <c r="M105" s="20"/>
      <c r="N105" s="20"/>
      <c r="O105" s="20"/>
      <c r="P105" s="20"/>
      <c r="Q105" s="21"/>
    </row>
    <row r="106" spans="1:17" ht="20.100000000000001" customHeight="1" x14ac:dyDescent="0.25">
      <c r="A106" s="442">
        <v>5</v>
      </c>
      <c r="B106" s="16" t="s">
        <v>188</v>
      </c>
      <c r="C106" s="17">
        <v>24</v>
      </c>
      <c r="D106" s="18">
        <v>960</v>
      </c>
      <c r="E106" s="514" t="s">
        <v>711</v>
      </c>
      <c r="F106" s="17">
        <v>12</v>
      </c>
      <c r="G106" s="20"/>
      <c r="H106" s="20"/>
      <c r="I106" s="20"/>
      <c r="J106" s="20"/>
      <c r="K106" s="20"/>
      <c r="L106" s="17">
        <v>12</v>
      </c>
      <c r="M106" s="20"/>
      <c r="N106" s="20"/>
      <c r="O106" s="20"/>
      <c r="P106" s="20"/>
      <c r="Q106" s="21"/>
    </row>
    <row r="107" spans="1:17" ht="20.100000000000001" customHeight="1" x14ac:dyDescent="0.25">
      <c r="A107" s="442">
        <v>6</v>
      </c>
      <c r="B107" s="16" t="s">
        <v>715</v>
      </c>
      <c r="C107" s="17">
        <v>8</v>
      </c>
      <c r="D107" s="18">
        <v>224</v>
      </c>
      <c r="E107" s="514" t="s">
        <v>711</v>
      </c>
      <c r="F107" s="17">
        <v>4</v>
      </c>
      <c r="G107" s="20"/>
      <c r="H107" s="20"/>
      <c r="I107" s="20"/>
      <c r="J107" s="20"/>
      <c r="K107" s="20"/>
      <c r="L107" s="17">
        <v>4</v>
      </c>
      <c r="M107" s="20"/>
      <c r="N107" s="20"/>
      <c r="O107" s="20"/>
      <c r="P107" s="20"/>
      <c r="Q107" s="21"/>
    </row>
    <row r="108" spans="1:17" ht="20.100000000000001" customHeight="1" x14ac:dyDescent="0.25">
      <c r="A108" s="442">
        <v>7</v>
      </c>
      <c r="B108" s="16" t="s">
        <v>716</v>
      </c>
      <c r="C108" s="17">
        <v>8</v>
      </c>
      <c r="D108" s="18">
        <v>120</v>
      </c>
      <c r="E108" s="514" t="s">
        <v>711</v>
      </c>
      <c r="F108" s="17">
        <v>5</v>
      </c>
      <c r="G108" s="20"/>
      <c r="H108" s="20"/>
      <c r="I108" s="20"/>
      <c r="J108" s="20"/>
      <c r="K108" s="20"/>
      <c r="L108" s="17">
        <v>3</v>
      </c>
      <c r="M108" s="20"/>
      <c r="N108" s="20"/>
      <c r="O108" s="20"/>
      <c r="P108" s="20"/>
      <c r="Q108" s="21"/>
    </row>
    <row r="109" spans="1:17" ht="20.100000000000001" customHeight="1" x14ac:dyDescent="0.25">
      <c r="A109" s="442">
        <v>8</v>
      </c>
      <c r="B109" s="16" t="s">
        <v>717</v>
      </c>
      <c r="C109" s="17">
        <v>5</v>
      </c>
      <c r="D109" s="18">
        <v>100</v>
      </c>
      <c r="E109" s="514" t="s">
        <v>711</v>
      </c>
      <c r="F109" s="17">
        <v>4</v>
      </c>
      <c r="G109" s="20"/>
      <c r="H109" s="20"/>
      <c r="I109" s="20"/>
      <c r="J109" s="20"/>
      <c r="K109" s="20"/>
      <c r="L109" s="17">
        <v>1</v>
      </c>
      <c r="M109" s="20"/>
      <c r="N109" s="20"/>
      <c r="O109" s="20"/>
      <c r="P109" s="20"/>
      <c r="Q109" s="21"/>
    </row>
    <row r="110" spans="1:17" ht="20.100000000000001" customHeight="1" x14ac:dyDescent="0.25">
      <c r="A110" s="442">
        <v>9</v>
      </c>
      <c r="B110" s="16" t="s">
        <v>718</v>
      </c>
      <c r="C110" s="17">
        <v>10</v>
      </c>
      <c r="D110" s="18">
        <v>270</v>
      </c>
      <c r="E110" s="514" t="s">
        <v>711</v>
      </c>
      <c r="F110" s="17">
        <v>5</v>
      </c>
      <c r="G110" s="20"/>
      <c r="H110" s="20"/>
      <c r="I110" s="20"/>
      <c r="J110" s="20"/>
      <c r="K110" s="20"/>
      <c r="L110" s="17">
        <v>5</v>
      </c>
      <c r="M110" s="20"/>
      <c r="N110" s="20"/>
      <c r="O110" s="20"/>
      <c r="P110" s="20"/>
      <c r="Q110" s="21"/>
    </row>
    <row r="111" spans="1:17" ht="20.100000000000001" customHeight="1" x14ac:dyDescent="0.25">
      <c r="A111" s="442">
        <v>10</v>
      </c>
      <c r="B111" s="16" t="s">
        <v>719</v>
      </c>
      <c r="C111" s="17">
        <v>12</v>
      </c>
      <c r="D111" s="18">
        <v>826.8</v>
      </c>
      <c r="E111" s="514" t="s">
        <v>711</v>
      </c>
      <c r="F111" s="17">
        <v>6</v>
      </c>
      <c r="G111" s="20"/>
      <c r="H111" s="20"/>
      <c r="I111" s="20"/>
      <c r="J111" s="20"/>
      <c r="K111" s="20"/>
      <c r="L111" s="17">
        <v>6</v>
      </c>
      <c r="M111" s="20"/>
      <c r="N111" s="20"/>
      <c r="O111" s="20"/>
      <c r="P111" s="20"/>
      <c r="Q111" s="21"/>
    </row>
    <row r="112" spans="1:17" ht="20.100000000000001" customHeight="1" x14ac:dyDescent="0.25">
      <c r="A112" s="442">
        <v>11</v>
      </c>
      <c r="B112" s="16" t="s">
        <v>720</v>
      </c>
      <c r="C112" s="17">
        <v>2</v>
      </c>
      <c r="D112" s="18">
        <v>276</v>
      </c>
      <c r="E112" s="514" t="s">
        <v>711</v>
      </c>
      <c r="F112" s="17">
        <v>1</v>
      </c>
      <c r="G112" s="20"/>
      <c r="H112" s="20"/>
      <c r="I112" s="20"/>
      <c r="J112" s="20"/>
      <c r="K112" s="20"/>
      <c r="L112" s="17">
        <v>1</v>
      </c>
      <c r="M112" s="20"/>
      <c r="N112" s="20"/>
      <c r="O112" s="20"/>
      <c r="P112" s="20"/>
      <c r="Q112" s="21"/>
    </row>
    <row r="113" spans="1:24" ht="20.100000000000001" customHeight="1" x14ac:dyDescent="0.25">
      <c r="A113" s="442">
        <v>12</v>
      </c>
      <c r="B113" s="16" t="s">
        <v>721</v>
      </c>
      <c r="C113" s="17">
        <v>8</v>
      </c>
      <c r="D113" s="18">
        <v>1080</v>
      </c>
      <c r="E113" s="514" t="s">
        <v>711</v>
      </c>
      <c r="F113" s="17">
        <v>4</v>
      </c>
      <c r="G113" s="20"/>
      <c r="H113" s="20"/>
      <c r="I113" s="20"/>
      <c r="J113" s="20"/>
      <c r="K113" s="20"/>
      <c r="L113" s="17">
        <v>4</v>
      </c>
      <c r="M113" s="20"/>
      <c r="N113" s="20"/>
      <c r="O113" s="20"/>
      <c r="P113" s="20"/>
      <c r="Q113" s="21"/>
    </row>
    <row r="114" spans="1:24" ht="20.100000000000001" customHeight="1" x14ac:dyDescent="0.25">
      <c r="A114" s="516" t="s">
        <v>708</v>
      </c>
      <c r="B114" s="517"/>
      <c r="C114" s="518"/>
      <c r="D114" s="519">
        <f>SUM(D102:D113)</f>
        <v>4590.1099999999997</v>
      </c>
      <c r="E114" s="518"/>
      <c r="F114" s="518"/>
      <c r="G114" s="518"/>
      <c r="H114" s="518"/>
      <c r="I114" s="518"/>
      <c r="J114" s="518"/>
      <c r="K114" s="518"/>
      <c r="L114" s="518"/>
      <c r="M114" s="518"/>
      <c r="N114" s="518"/>
      <c r="O114" s="518"/>
      <c r="P114" s="518"/>
      <c r="Q114" s="520"/>
      <c r="R114" s="22"/>
      <c r="S114" s="3">
        <f t="shared" ref="S114" si="6">SUM(F114:Q114)</f>
        <v>0</v>
      </c>
      <c r="T114" s="3">
        <f t="shared" ref="T114" si="7">S114-C114</f>
        <v>0</v>
      </c>
      <c r="U114" s="23">
        <f t="shared" ref="U114" si="8">SUM(F114:K114)</f>
        <v>0</v>
      </c>
      <c r="V114" s="6">
        <f t="shared" ref="V114" si="9">SUM(L114:Q114)</f>
        <v>0</v>
      </c>
      <c r="W114" s="24">
        <f t="shared" ref="W114" si="10">V114+U114</f>
        <v>0</v>
      </c>
      <c r="X114" s="3">
        <f t="shared" ref="X114" si="11">W114-C114</f>
        <v>0</v>
      </c>
    </row>
    <row r="115" spans="1:24" x14ac:dyDescent="0.25">
      <c r="A115" s="46" t="s">
        <v>48</v>
      </c>
      <c r="M115" s="47"/>
      <c r="N115" s="45"/>
    </row>
    <row r="117" spans="1:24" x14ac:dyDescent="0.25">
      <c r="A117" s="48" t="s">
        <v>1077</v>
      </c>
      <c r="I117" s="43"/>
      <c r="J117" s="49"/>
      <c r="K117" s="50"/>
      <c r="L117" s="43"/>
    </row>
    <row r="118" spans="1:24" x14ac:dyDescent="0.25">
      <c r="A118" s="622"/>
      <c r="B118" s="622"/>
      <c r="D118" s="623" t="s">
        <v>649</v>
      </c>
      <c r="E118" s="623"/>
      <c r="F118" s="623"/>
      <c r="I118" s="43"/>
      <c r="J118" s="51"/>
      <c r="K118" s="52"/>
      <c r="L118" s="43"/>
    </row>
    <row r="119" spans="1:24" x14ac:dyDescent="0.25">
      <c r="A119" s="624"/>
      <c r="B119" s="624"/>
      <c r="D119" s="625" t="s">
        <v>709</v>
      </c>
      <c r="E119" s="625"/>
      <c r="F119" s="625"/>
    </row>
    <row r="123" spans="1:24" x14ac:dyDescent="0.25">
      <c r="A123" s="606" t="s">
        <v>126</v>
      </c>
      <c r="B123" s="606"/>
      <c r="C123" s="606"/>
      <c r="D123" s="606"/>
      <c r="E123" s="606"/>
      <c r="F123" s="606"/>
      <c r="G123" s="606"/>
      <c r="H123" s="606"/>
      <c r="I123" s="606"/>
      <c r="J123" s="606"/>
      <c r="K123" s="606"/>
      <c r="L123" s="606"/>
      <c r="M123" s="606"/>
      <c r="N123" s="606"/>
      <c r="O123" s="606"/>
      <c r="P123" s="606"/>
      <c r="Q123" s="606"/>
    </row>
    <row r="124" spans="1:24" x14ac:dyDescent="0.25">
      <c r="A124" s="7"/>
    </row>
    <row r="125" spans="1:24" x14ac:dyDescent="0.25">
      <c r="A125" s="7"/>
      <c r="C125" s="607" t="s">
        <v>1</v>
      </c>
      <c r="D125" s="607"/>
      <c r="E125" s="607"/>
      <c r="F125" s="607"/>
      <c r="G125" s="607"/>
      <c r="H125" s="607"/>
      <c r="I125" s="607"/>
      <c r="J125" s="607"/>
    </row>
    <row r="126" spans="1:24" x14ac:dyDescent="0.25">
      <c r="A126" s="7" t="s">
        <v>647</v>
      </c>
      <c r="D126" s="3"/>
      <c r="E126" s="3"/>
    </row>
    <row r="127" spans="1:24" x14ac:dyDescent="0.25">
      <c r="A127" s="7"/>
    </row>
    <row r="128" spans="1:24" x14ac:dyDescent="0.25">
      <c r="A128" s="9" t="s">
        <v>544</v>
      </c>
    </row>
    <row r="129" spans="1:24" ht="15.75" thickBot="1" x14ac:dyDescent="0.3">
      <c r="A129" s="7" t="s">
        <v>4</v>
      </c>
    </row>
    <row r="130" spans="1:24" ht="22.5" x14ac:dyDescent="0.25">
      <c r="A130" s="608" t="s">
        <v>5</v>
      </c>
      <c r="B130" s="610" t="s">
        <v>6</v>
      </c>
      <c r="C130" s="10" t="s">
        <v>7</v>
      </c>
      <c r="D130" s="612" t="s">
        <v>8</v>
      </c>
      <c r="E130" s="610" t="s">
        <v>9</v>
      </c>
      <c r="F130" s="610" t="s">
        <v>10</v>
      </c>
      <c r="G130" s="610"/>
      <c r="H130" s="610"/>
      <c r="I130" s="610"/>
      <c r="J130" s="610"/>
      <c r="K130" s="610"/>
      <c r="L130" s="610"/>
      <c r="M130" s="610"/>
      <c r="N130" s="610"/>
      <c r="O130" s="610"/>
      <c r="P130" s="610"/>
      <c r="Q130" s="614"/>
    </row>
    <row r="131" spans="1:24" ht="15.75" thickBot="1" x14ac:dyDescent="0.3">
      <c r="A131" s="609"/>
      <c r="B131" s="611"/>
      <c r="C131" s="13" t="s">
        <v>13</v>
      </c>
      <c r="D131" s="613"/>
      <c r="E131" s="611"/>
      <c r="F131" s="13" t="s">
        <v>14</v>
      </c>
      <c r="G131" s="13" t="s">
        <v>15</v>
      </c>
      <c r="H131" s="13" t="s">
        <v>16</v>
      </c>
      <c r="I131" s="13" t="s">
        <v>17</v>
      </c>
      <c r="J131" s="13" t="s">
        <v>18</v>
      </c>
      <c r="K131" s="13" t="s">
        <v>19</v>
      </c>
      <c r="L131" s="13" t="s">
        <v>20</v>
      </c>
      <c r="M131" s="13" t="s">
        <v>21</v>
      </c>
      <c r="N131" s="13" t="s">
        <v>22</v>
      </c>
      <c r="O131" s="13" t="s">
        <v>23</v>
      </c>
      <c r="P131" s="13" t="s">
        <v>24</v>
      </c>
      <c r="Q131" s="14" t="s">
        <v>25</v>
      </c>
    </row>
    <row r="132" spans="1:24" ht="20.100000000000001" customHeight="1" x14ac:dyDescent="0.25">
      <c r="A132" s="442">
        <v>1</v>
      </c>
      <c r="B132" s="16" t="s">
        <v>722</v>
      </c>
      <c r="C132" s="17">
        <v>1</v>
      </c>
      <c r="D132" s="18">
        <v>10000</v>
      </c>
      <c r="E132" s="514" t="s">
        <v>327</v>
      </c>
      <c r="F132" s="20"/>
      <c r="G132" s="20"/>
      <c r="H132" s="20"/>
      <c r="I132" s="53"/>
      <c r="J132" s="20"/>
      <c r="K132" s="20"/>
      <c r="L132" s="20"/>
      <c r="M132" s="20"/>
      <c r="N132" s="20"/>
      <c r="O132" s="20"/>
      <c r="P132" s="20"/>
      <c r="Q132" s="25"/>
    </row>
    <row r="133" spans="1:24" ht="20.100000000000001" customHeight="1" x14ac:dyDescent="0.25">
      <c r="A133" s="442"/>
      <c r="B133" s="16"/>
      <c r="C133" s="17"/>
      <c r="D133" s="18"/>
      <c r="E133" s="514"/>
      <c r="F133" s="20"/>
      <c r="G133" s="20"/>
      <c r="H133" s="20"/>
      <c r="I133" s="53"/>
      <c r="J133" s="20"/>
      <c r="K133" s="20"/>
      <c r="L133" s="20"/>
      <c r="M133" s="20"/>
      <c r="N133" s="20"/>
      <c r="O133" s="20"/>
      <c r="P133" s="20"/>
      <c r="Q133" s="21"/>
    </row>
    <row r="134" spans="1:24" ht="20.100000000000001" customHeight="1" x14ac:dyDescent="0.25">
      <c r="A134" s="442"/>
      <c r="B134" s="16"/>
      <c r="C134" s="17"/>
      <c r="D134" s="18"/>
      <c r="E134" s="514"/>
      <c r="F134" s="20"/>
      <c r="G134" s="20"/>
      <c r="H134" s="20"/>
      <c r="I134" s="53"/>
      <c r="J134" s="20"/>
      <c r="K134" s="20"/>
      <c r="L134" s="20"/>
      <c r="M134" s="20"/>
      <c r="N134" s="20"/>
      <c r="O134" s="20"/>
      <c r="P134" s="20"/>
      <c r="Q134" s="21"/>
    </row>
    <row r="135" spans="1:24" ht="20.100000000000001" customHeight="1" x14ac:dyDescent="0.25">
      <c r="A135" s="442"/>
      <c r="B135" s="16"/>
      <c r="C135" s="17"/>
      <c r="D135" s="18"/>
      <c r="E135" s="514"/>
      <c r="F135" s="20"/>
      <c r="G135" s="20"/>
      <c r="H135" s="20"/>
      <c r="I135" s="53"/>
      <c r="J135" s="20"/>
      <c r="K135" s="20"/>
      <c r="L135" s="20"/>
      <c r="M135" s="20"/>
      <c r="N135" s="20"/>
      <c r="O135" s="20"/>
      <c r="P135" s="20"/>
      <c r="Q135" s="21"/>
    </row>
    <row r="136" spans="1:24" ht="20.100000000000001" customHeight="1" x14ac:dyDescent="0.25">
      <c r="A136" s="442"/>
      <c r="B136" s="16"/>
      <c r="C136" s="17"/>
      <c r="D136" s="18"/>
      <c r="E136" s="514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1"/>
    </row>
    <row r="137" spans="1:24" ht="20.100000000000001" customHeight="1" x14ac:dyDescent="0.25">
      <c r="A137" s="442"/>
      <c r="B137" s="16"/>
      <c r="C137" s="17"/>
      <c r="D137" s="18"/>
      <c r="E137" s="514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1"/>
    </row>
    <row r="138" spans="1:24" ht="20.100000000000001" customHeight="1" x14ac:dyDescent="0.25">
      <c r="A138" s="442"/>
      <c r="B138" s="16"/>
      <c r="C138" s="17"/>
      <c r="D138" s="18"/>
      <c r="E138" s="514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1"/>
    </row>
    <row r="139" spans="1:24" ht="20.100000000000001" customHeight="1" x14ac:dyDescent="0.25">
      <c r="A139" s="442"/>
      <c r="B139" s="16"/>
      <c r="C139" s="17"/>
      <c r="D139" s="18"/>
      <c r="E139" s="514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1"/>
    </row>
    <row r="140" spans="1:24" ht="20.100000000000001" customHeight="1" x14ac:dyDescent="0.25">
      <c r="A140" s="442"/>
      <c r="B140" s="16"/>
      <c r="C140" s="17"/>
      <c r="D140" s="18"/>
      <c r="E140" s="514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1"/>
    </row>
    <row r="141" spans="1:24" ht="20.100000000000001" customHeight="1" x14ac:dyDescent="0.25">
      <c r="A141" s="442"/>
      <c r="B141" s="16"/>
      <c r="C141" s="17"/>
      <c r="D141" s="18"/>
      <c r="E141" s="514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1"/>
    </row>
    <row r="142" spans="1:24" ht="20.100000000000001" customHeight="1" x14ac:dyDescent="0.25">
      <c r="A142" s="442"/>
      <c r="B142" s="16"/>
      <c r="C142" s="17"/>
      <c r="D142" s="18"/>
      <c r="E142" s="514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1"/>
    </row>
    <row r="143" spans="1:24" ht="20.100000000000001" customHeight="1" x14ac:dyDescent="0.25">
      <c r="A143" s="442"/>
      <c r="B143" s="16"/>
      <c r="C143" s="17"/>
      <c r="D143" s="18"/>
      <c r="E143" s="514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1"/>
    </row>
    <row r="144" spans="1:24" ht="20.100000000000001" customHeight="1" x14ac:dyDescent="0.25">
      <c r="A144" s="516" t="s">
        <v>708</v>
      </c>
      <c r="B144" s="517"/>
      <c r="C144" s="518"/>
      <c r="D144" s="519">
        <f>SUM(D132:D143)</f>
        <v>10000</v>
      </c>
      <c r="E144" s="518"/>
      <c r="F144" s="518"/>
      <c r="G144" s="518"/>
      <c r="H144" s="518"/>
      <c r="I144" s="518"/>
      <c r="J144" s="518"/>
      <c r="K144" s="518"/>
      <c r="L144" s="518"/>
      <c r="M144" s="518"/>
      <c r="N144" s="518"/>
      <c r="O144" s="518"/>
      <c r="P144" s="518"/>
      <c r="Q144" s="520"/>
      <c r="R144" s="22"/>
      <c r="S144" s="3">
        <f t="shared" ref="S144" si="12">SUM(F144:Q144)</f>
        <v>0</v>
      </c>
      <c r="T144" s="3">
        <f t="shared" ref="T144" si="13">S144-C144</f>
        <v>0</v>
      </c>
      <c r="U144" s="23">
        <f t="shared" ref="U144" si="14">SUM(F144:K144)</f>
        <v>0</v>
      </c>
      <c r="V144" s="6">
        <f t="shared" ref="V144" si="15">SUM(L144:Q144)</f>
        <v>0</v>
      </c>
      <c r="W144" s="24">
        <f t="shared" ref="W144" si="16">V144+U144</f>
        <v>0</v>
      </c>
      <c r="X144" s="3">
        <f t="shared" ref="X144" si="17">W144-C144</f>
        <v>0</v>
      </c>
    </row>
    <row r="145" spans="1:17" x14ac:dyDescent="0.25">
      <c r="A145" s="46" t="s">
        <v>48</v>
      </c>
      <c r="M145" s="47"/>
      <c r="N145" s="45"/>
    </row>
    <row r="147" spans="1:17" x14ac:dyDescent="0.25">
      <c r="A147" s="48" t="s">
        <v>1077</v>
      </c>
      <c r="I147" s="43"/>
      <c r="J147" s="49"/>
      <c r="K147" s="50"/>
      <c r="L147" s="43"/>
    </row>
    <row r="148" spans="1:17" x14ac:dyDescent="0.25">
      <c r="A148" s="622"/>
      <c r="B148" s="622"/>
      <c r="D148" s="623" t="s">
        <v>649</v>
      </c>
      <c r="E148" s="623"/>
      <c r="F148" s="623"/>
      <c r="I148" s="43"/>
      <c r="J148" s="51"/>
      <c r="K148" s="52"/>
      <c r="L148" s="43"/>
    </row>
    <row r="149" spans="1:17" x14ac:dyDescent="0.25">
      <c r="A149" s="624"/>
      <c r="B149" s="624"/>
      <c r="D149" s="625" t="s">
        <v>709</v>
      </c>
      <c r="E149" s="625"/>
      <c r="F149" s="625"/>
    </row>
    <row r="153" spans="1:17" x14ac:dyDescent="0.25">
      <c r="A153" s="606" t="s">
        <v>723</v>
      </c>
      <c r="B153" s="606"/>
      <c r="C153" s="606"/>
      <c r="D153" s="606"/>
      <c r="E153" s="606"/>
      <c r="F153" s="606"/>
      <c r="G153" s="606"/>
      <c r="H153" s="606"/>
      <c r="I153" s="606"/>
      <c r="J153" s="606"/>
      <c r="K153" s="606"/>
      <c r="L153" s="606"/>
      <c r="M153" s="606"/>
      <c r="N153" s="606"/>
      <c r="O153" s="606"/>
      <c r="P153" s="606"/>
      <c r="Q153" s="606"/>
    </row>
    <row r="154" spans="1:17" x14ac:dyDescent="0.25">
      <c r="A154" s="7"/>
    </row>
    <row r="155" spans="1:17" x14ac:dyDescent="0.25">
      <c r="A155" s="7"/>
      <c r="C155" s="607" t="s">
        <v>1</v>
      </c>
      <c r="D155" s="607"/>
      <c r="E155" s="607"/>
      <c r="F155" s="607"/>
      <c r="G155" s="607"/>
      <c r="H155" s="607"/>
      <c r="I155" s="607"/>
      <c r="J155" s="607"/>
    </row>
    <row r="156" spans="1:17" x14ac:dyDescent="0.25">
      <c r="A156" s="7" t="s">
        <v>647</v>
      </c>
      <c r="D156" s="3"/>
      <c r="E156" s="3"/>
    </row>
    <row r="157" spans="1:17" x14ac:dyDescent="0.25">
      <c r="A157" s="7"/>
    </row>
    <row r="158" spans="1:17" x14ac:dyDescent="0.25">
      <c r="A158" s="9" t="s">
        <v>544</v>
      </c>
    </row>
    <row r="159" spans="1:17" ht="15.75" thickBot="1" x14ac:dyDescent="0.3">
      <c r="A159" s="7" t="s">
        <v>4</v>
      </c>
    </row>
    <row r="160" spans="1:17" ht="22.5" x14ac:dyDescent="0.25">
      <c r="A160" s="608" t="s">
        <v>5</v>
      </c>
      <c r="B160" s="610" t="s">
        <v>6</v>
      </c>
      <c r="C160" s="10" t="s">
        <v>7</v>
      </c>
      <c r="D160" s="612" t="s">
        <v>8</v>
      </c>
      <c r="E160" s="610" t="s">
        <v>9</v>
      </c>
      <c r="F160" s="610" t="s">
        <v>10</v>
      </c>
      <c r="G160" s="610"/>
      <c r="H160" s="610"/>
      <c r="I160" s="610"/>
      <c r="J160" s="610"/>
      <c r="K160" s="610"/>
      <c r="L160" s="610"/>
      <c r="M160" s="610"/>
      <c r="N160" s="610"/>
      <c r="O160" s="610"/>
      <c r="P160" s="610"/>
      <c r="Q160" s="614"/>
    </row>
    <row r="161" spans="1:17" ht="15.75" thickBot="1" x14ac:dyDescent="0.3">
      <c r="A161" s="609"/>
      <c r="B161" s="611"/>
      <c r="C161" s="13" t="s">
        <v>13</v>
      </c>
      <c r="D161" s="613"/>
      <c r="E161" s="611"/>
      <c r="F161" s="13" t="s">
        <v>14</v>
      </c>
      <c r="G161" s="13" t="s">
        <v>15</v>
      </c>
      <c r="H161" s="13" t="s">
        <v>16</v>
      </c>
      <c r="I161" s="13" t="s">
        <v>17</v>
      </c>
      <c r="J161" s="13" t="s">
        <v>18</v>
      </c>
      <c r="K161" s="13" t="s">
        <v>19</v>
      </c>
      <c r="L161" s="13" t="s">
        <v>20</v>
      </c>
      <c r="M161" s="13" t="s">
        <v>21</v>
      </c>
      <c r="N161" s="13" t="s">
        <v>22</v>
      </c>
      <c r="O161" s="13" t="s">
        <v>23</v>
      </c>
      <c r="P161" s="13" t="s">
        <v>24</v>
      </c>
      <c r="Q161" s="14" t="s">
        <v>25</v>
      </c>
    </row>
    <row r="162" spans="1:17" ht="20.100000000000001" customHeight="1" x14ac:dyDescent="0.25">
      <c r="A162" s="442">
        <v>1</v>
      </c>
      <c r="B162" s="16" t="s">
        <v>648</v>
      </c>
      <c r="C162" s="17">
        <v>1</v>
      </c>
      <c r="D162" s="18">
        <v>45000</v>
      </c>
      <c r="E162" s="514" t="s">
        <v>358</v>
      </c>
      <c r="F162" s="20"/>
      <c r="G162" s="20"/>
      <c r="H162" s="20"/>
      <c r="I162" s="53"/>
      <c r="J162" s="20"/>
      <c r="K162" s="20"/>
      <c r="L162" s="20"/>
      <c r="M162" s="20"/>
      <c r="N162" s="20"/>
      <c r="O162" s="20"/>
      <c r="P162" s="20"/>
      <c r="Q162" s="25"/>
    </row>
    <row r="163" spans="1:17" ht="20.100000000000001" customHeight="1" x14ac:dyDescent="0.25">
      <c r="A163" s="442"/>
      <c r="B163" s="16"/>
      <c r="C163" s="17"/>
      <c r="D163" s="18"/>
      <c r="E163" s="514"/>
      <c r="F163" s="20"/>
      <c r="G163" s="20"/>
      <c r="H163" s="20"/>
      <c r="I163" s="53"/>
      <c r="J163" s="20"/>
      <c r="K163" s="20"/>
      <c r="L163" s="20"/>
      <c r="M163" s="20"/>
      <c r="N163" s="20"/>
      <c r="O163" s="20"/>
      <c r="P163" s="20"/>
      <c r="Q163" s="21"/>
    </row>
    <row r="164" spans="1:17" ht="20.100000000000001" customHeight="1" x14ac:dyDescent="0.25">
      <c r="A164" s="442"/>
      <c r="B164" s="16"/>
      <c r="C164" s="17"/>
      <c r="D164" s="18"/>
      <c r="E164" s="514"/>
      <c r="F164" s="20"/>
      <c r="G164" s="20"/>
      <c r="H164" s="20"/>
      <c r="I164" s="53"/>
      <c r="J164" s="20"/>
      <c r="K164" s="20"/>
      <c r="L164" s="20"/>
      <c r="M164" s="20"/>
      <c r="N164" s="20"/>
      <c r="O164" s="20"/>
      <c r="P164" s="20"/>
      <c r="Q164" s="21"/>
    </row>
    <row r="165" spans="1:17" ht="20.100000000000001" customHeight="1" x14ac:dyDescent="0.25">
      <c r="A165" s="442"/>
      <c r="B165" s="16"/>
      <c r="C165" s="17"/>
      <c r="D165" s="18"/>
      <c r="E165" s="514"/>
      <c r="F165" s="20"/>
      <c r="G165" s="20"/>
      <c r="H165" s="20"/>
      <c r="I165" s="53"/>
      <c r="J165" s="20"/>
      <c r="K165" s="20"/>
      <c r="L165" s="20"/>
      <c r="M165" s="20"/>
      <c r="N165" s="20"/>
      <c r="O165" s="20"/>
      <c r="P165" s="20"/>
      <c r="Q165" s="21"/>
    </row>
    <row r="166" spans="1:17" ht="20.100000000000001" customHeight="1" x14ac:dyDescent="0.25">
      <c r="A166" s="442"/>
      <c r="B166" s="16"/>
      <c r="C166" s="17"/>
      <c r="D166" s="18"/>
      <c r="E166" s="514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1"/>
    </row>
    <row r="167" spans="1:17" ht="20.100000000000001" customHeight="1" x14ac:dyDescent="0.25">
      <c r="A167" s="442"/>
      <c r="B167" s="16"/>
      <c r="C167" s="17"/>
      <c r="D167" s="18"/>
      <c r="E167" s="514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1"/>
    </row>
    <row r="168" spans="1:17" ht="20.100000000000001" customHeight="1" x14ac:dyDescent="0.25">
      <c r="A168" s="442"/>
      <c r="B168" s="16"/>
      <c r="C168" s="17"/>
      <c r="D168" s="18"/>
      <c r="E168" s="514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1"/>
    </row>
    <row r="169" spans="1:17" ht="20.100000000000001" customHeight="1" x14ac:dyDescent="0.25">
      <c r="A169" s="442"/>
      <c r="B169" s="16"/>
      <c r="C169" s="17"/>
      <c r="D169" s="18"/>
      <c r="E169" s="514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1"/>
    </row>
    <row r="170" spans="1:17" ht="20.100000000000001" customHeight="1" x14ac:dyDescent="0.25">
      <c r="A170" s="442"/>
      <c r="B170" s="16"/>
      <c r="C170" s="17"/>
      <c r="D170" s="18"/>
      <c r="E170" s="514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1"/>
    </row>
    <row r="171" spans="1:17" ht="20.100000000000001" customHeight="1" x14ac:dyDescent="0.25">
      <c r="A171" s="442"/>
      <c r="B171" s="16"/>
      <c r="C171" s="17"/>
      <c r="D171" s="18"/>
      <c r="E171" s="514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1"/>
    </row>
    <row r="172" spans="1:17" ht="20.100000000000001" customHeight="1" x14ac:dyDescent="0.25">
      <c r="A172" s="442"/>
      <c r="B172" s="16"/>
      <c r="C172" s="17"/>
      <c r="D172" s="18"/>
      <c r="E172" s="514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1"/>
    </row>
    <row r="173" spans="1:17" ht="20.100000000000001" customHeight="1" x14ac:dyDescent="0.25">
      <c r="A173" s="442"/>
      <c r="B173" s="16"/>
      <c r="C173" s="17"/>
      <c r="D173" s="18"/>
      <c r="E173" s="514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1"/>
    </row>
    <row r="174" spans="1:17" x14ac:dyDescent="0.25">
      <c r="A174" s="516" t="s">
        <v>708</v>
      </c>
      <c r="B174" s="517"/>
      <c r="C174" s="518"/>
      <c r="D174" s="519">
        <f>SUM(D162:D173)</f>
        <v>45000</v>
      </c>
      <c r="E174" s="518"/>
      <c r="F174" s="518"/>
      <c r="G174" s="518"/>
      <c r="H174" s="518"/>
      <c r="I174" s="518"/>
      <c r="J174" s="518"/>
      <c r="K174" s="518"/>
      <c r="L174" s="518"/>
      <c r="M174" s="518"/>
      <c r="N174" s="518"/>
      <c r="O174" s="518"/>
      <c r="P174" s="518"/>
      <c r="Q174" s="520"/>
    </row>
    <row r="175" spans="1:17" x14ac:dyDescent="0.25">
      <c r="A175" s="46" t="s">
        <v>48</v>
      </c>
      <c r="M175" s="47"/>
      <c r="N175" s="45"/>
    </row>
    <row r="177" spans="1:12" x14ac:dyDescent="0.25">
      <c r="A177" s="48" t="s">
        <v>1076</v>
      </c>
      <c r="I177" s="43"/>
      <c r="J177" s="49"/>
      <c r="K177" s="50"/>
      <c r="L177" s="43"/>
    </row>
    <row r="178" spans="1:12" x14ac:dyDescent="0.25">
      <c r="A178" s="622"/>
      <c r="B178" s="622"/>
      <c r="D178" s="623" t="s">
        <v>649</v>
      </c>
      <c r="E178" s="623"/>
      <c r="F178" s="623"/>
      <c r="I178" s="43"/>
      <c r="J178" s="51"/>
      <c r="K178" s="52"/>
      <c r="L178" s="43"/>
    </row>
    <row r="179" spans="1:12" x14ac:dyDescent="0.25">
      <c r="A179" s="624"/>
      <c r="B179" s="624"/>
      <c r="D179" s="625" t="s">
        <v>709</v>
      </c>
      <c r="E179" s="625"/>
      <c r="F179" s="625"/>
    </row>
    <row r="184" spans="1:12" x14ac:dyDescent="0.25">
      <c r="A184" s="8" t="s">
        <v>724</v>
      </c>
      <c r="B184" s="521">
        <f>SUM(D81+D114+D144+D174)</f>
        <v>274823.11</v>
      </c>
    </row>
  </sheetData>
  <sheetProtection password="C1B6" sheet="1" objects="1" scenarios="1"/>
  <mergeCells count="56">
    <mergeCell ref="A178:B178"/>
    <mergeCell ref="D178:F178"/>
    <mergeCell ref="A179:B179"/>
    <mergeCell ref="D179:F179"/>
    <mergeCell ref="A149:B149"/>
    <mergeCell ref="D149:F149"/>
    <mergeCell ref="A153:Q153"/>
    <mergeCell ref="C155:J155"/>
    <mergeCell ref="A160:A161"/>
    <mergeCell ref="B160:B161"/>
    <mergeCell ref="D160:D161"/>
    <mergeCell ref="E160:E161"/>
    <mergeCell ref="F160:Q160"/>
    <mergeCell ref="A148:B148"/>
    <mergeCell ref="D148:F148"/>
    <mergeCell ref="A118:B118"/>
    <mergeCell ref="D118:F118"/>
    <mergeCell ref="A119:B119"/>
    <mergeCell ref="D119:F119"/>
    <mergeCell ref="A123:Q123"/>
    <mergeCell ref="C125:J125"/>
    <mergeCell ref="A130:A131"/>
    <mergeCell ref="B130:B131"/>
    <mergeCell ref="D130:D131"/>
    <mergeCell ref="E130:E131"/>
    <mergeCell ref="F130:Q130"/>
    <mergeCell ref="H85:I85"/>
    <mergeCell ref="J85:K85"/>
    <mergeCell ref="A100:A101"/>
    <mergeCell ref="B100:B101"/>
    <mergeCell ref="D100:D101"/>
    <mergeCell ref="E100:E101"/>
    <mergeCell ref="F100:Q100"/>
    <mergeCell ref="A90:B90"/>
    <mergeCell ref="D90:F90"/>
    <mergeCell ref="A91:B91"/>
    <mergeCell ref="A93:Q93"/>
    <mergeCell ref="C95:J95"/>
    <mergeCell ref="A89:B89"/>
    <mergeCell ref="D89:F89"/>
    <mergeCell ref="H84:I84"/>
    <mergeCell ref="J83:K83"/>
    <mergeCell ref="A2:Q2"/>
    <mergeCell ref="C4:J4"/>
    <mergeCell ref="A9:A10"/>
    <mergeCell ref="B9:B10"/>
    <mergeCell ref="D9:D10"/>
    <mergeCell ref="E9:E10"/>
    <mergeCell ref="F9:Q9"/>
    <mergeCell ref="C82:D82"/>
    <mergeCell ref="F82:G82"/>
    <mergeCell ref="H82:I82"/>
    <mergeCell ref="C83:D83"/>
    <mergeCell ref="H83:I83"/>
    <mergeCell ref="J84:K84"/>
    <mergeCell ref="C84:D84"/>
  </mergeCells>
  <printOptions horizontalCentered="1"/>
  <pageMargins left="0.7" right="0.7" top="0.75" bottom="0.75" header="0.3" footer="0.3"/>
  <pageSetup scale="63" fitToHeight="0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13</vt:i4>
      </vt:variant>
    </vt:vector>
  </HeadingPairs>
  <TitlesOfParts>
    <vt:vector size="25" baseType="lpstr">
      <vt:lpstr>Mayors Office</vt:lpstr>
      <vt:lpstr>MPDC</vt:lpstr>
      <vt:lpstr>MDRRMO</vt:lpstr>
      <vt:lpstr>Accounting</vt:lpstr>
      <vt:lpstr>Assessor</vt:lpstr>
      <vt:lpstr>Budget</vt:lpstr>
      <vt:lpstr>Engineering</vt:lpstr>
      <vt:lpstr>LCR</vt:lpstr>
      <vt:lpstr>MTO</vt:lpstr>
      <vt:lpstr>RHU </vt:lpstr>
      <vt:lpstr>DA</vt:lpstr>
      <vt:lpstr>SB</vt:lpstr>
      <vt:lpstr>Budget!Print_Area</vt:lpstr>
      <vt:lpstr>'Mayors Office'!Print_Area</vt:lpstr>
      <vt:lpstr>MDRRMO!Print_Area</vt:lpstr>
      <vt:lpstr>MPDC!Print_Area</vt:lpstr>
      <vt:lpstr>MTO!Print_Area</vt:lpstr>
      <vt:lpstr>'RHU '!Print_Area</vt:lpstr>
      <vt:lpstr>Budget!Print_Titles</vt:lpstr>
      <vt:lpstr>Engineering!Print_Titles</vt:lpstr>
      <vt:lpstr>LCR!Print_Titles</vt:lpstr>
      <vt:lpstr>MDRRMO!Print_Titles</vt:lpstr>
      <vt:lpstr>MPDC!Print_Titles</vt:lpstr>
      <vt:lpstr>MTO!Print_Titles</vt:lpstr>
      <vt:lpstr>'RHU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ATH-pc</dc:creator>
  <cp:lastModifiedBy>ATH-pc</cp:lastModifiedBy>
  <dcterms:created xsi:type="dcterms:W3CDTF">2019-03-26T01:34:25Z</dcterms:created>
  <dcterms:modified xsi:type="dcterms:W3CDTF">2019-03-27T02:41:22Z</dcterms:modified>
</cp:coreProperties>
</file>