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960" windowWidth="20490" windowHeight="6795"/>
  </bookViews>
  <sheets>
    <sheet name="GBP 2021" sheetId="6" r:id="rId1"/>
  </sheets>
  <definedNames>
    <definedName name="_xlnm.Print_Area" localSheetId="0">'GBP 2021'!$A$72:$I$83</definedName>
    <definedName name="_xlnm.Print_Titles" localSheetId="0">'GBP 2021'!$51:$53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6" l="1"/>
  <c r="J91" i="6"/>
  <c r="J7" i="6" l="1"/>
  <c r="H58" i="6" l="1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57" i="6"/>
  <c r="H55" i="6"/>
  <c r="H56" i="6"/>
  <c r="H54" i="6"/>
  <c r="H77" i="6"/>
  <c r="G41" i="6" l="1"/>
  <c r="G31" i="6"/>
  <c r="G23" i="6"/>
  <c r="G40" i="6"/>
  <c r="G20" i="6"/>
  <c r="G30" i="6"/>
  <c r="H32" i="6"/>
  <c r="H34" i="6"/>
  <c r="G34" i="6"/>
  <c r="G21" i="6"/>
  <c r="H27" i="6" l="1"/>
  <c r="H45" i="6"/>
  <c r="H19" i="6" l="1"/>
  <c r="H46" i="6" l="1"/>
  <c r="H28" i="6"/>
  <c r="H42" i="6" l="1"/>
  <c r="H49" i="6" l="1"/>
  <c r="H37" i="6"/>
  <c r="H78" i="6"/>
  <c r="I91" i="6" s="1"/>
  <c r="G79" i="6" l="1"/>
  <c r="H7" i="6" s="1"/>
  <c r="I90" i="6"/>
  <c r="I92" i="6" s="1"/>
  <c r="G78" i="6"/>
  <c r="H91" i="6" s="1"/>
  <c r="G49" i="6" l="1"/>
  <c r="G37" i="6"/>
  <c r="H90" i="6" l="1"/>
  <c r="H92" i="6" s="1"/>
  <c r="F37" i="6"/>
  <c r="J90" i="6" l="1"/>
  <c r="K90" i="6"/>
  <c r="J33" i="6"/>
  <c r="J23" i="6"/>
  <c r="J45" i="6" l="1"/>
  <c r="J49" i="6" s="1"/>
  <c r="F49" i="6" l="1"/>
  <c r="J9" i="6" l="1"/>
</calcChain>
</file>

<file path=xl/sharedStrings.xml><?xml version="1.0" encoding="utf-8"?>
<sst xmlns="http://schemas.openxmlformats.org/spreadsheetml/2006/main" count="321" uniqueCount="241">
  <si>
    <t xml:space="preserve">Region: </t>
  </si>
  <si>
    <t>Province:</t>
  </si>
  <si>
    <t>Pangasinan</t>
  </si>
  <si>
    <t>City/Municipality:</t>
  </si>
  <si>
    <t>ASINGAN</t>
  </si>
  <si>
    <t>Total Budget of LGU:</t>
  </si>
  <si>
    <t>Total GAD Budget:</t>
  </si>
  <si>
    <t>GAD Objective</t>
  </si>
  <si>
    <t>GAD Activity</t>
  </si>
  <si>
    <t>(8)</t>
  </si>
  <si>
    <t>(1)</t>
  </si>
  <si>
    <t>(2)</t>
  </si>
  <si>
    <t>(3)</t>
  </si>
  <si>
    <t>(4)</t>
  </si>
  <si>
    <t>(5)</t>
  </si>
  <si>
    <t>(7)</t>
  </si>
  <si>
    <t>(9)</t>
  </si>
  <si>
    <t>Client-focused</t>
  </si>
  <si>
    <t>PNP</t>
  </si>
  <si>
    <t>Organization-focused</t>
  </si>
  <si>
    <t>SOCIAL SERVICES</t>
  </si>
  <si>
    <t>MSWDO</t>
  </si>
  <si>
    <t>HEALTH</t>
  </si>
  <si>
    <t xml:space="preserve">GAD Focal Point System able to lead gender mainstreaming efforts of the organization. GPFS with enhanced capacities to formulate, implement and monitor GAD PB. </t>
  </si>
  <si>
    <t>Mayor's Office</t>
  </si>
  <si>
    <t>GRAND TOTAL (MOOE+CO+PS)</t>
  </si>
  <si>
    <t>Prepared by:</t>
  </si>
  <si>
    <t>Approved by:</t>
  </si>
  <si>
    <t>Municipal Mayor</t>
  </si>
  <si>
    <t>Social Services</t>
  </si>
  <si>
    <t>Civil Registration</t>
  </si>
  <si>
    <t xml:space="preserve">Libreng Kasal and Information Dissemination during the Civil Registration Month </t>
  </si>
  <si>
    <t>MCR</t>
  </si>
  <si>
    <t>Region I</t>
  </si>
  <si>
    <t>ATTRIBUTED PROGRAMS</t>
  </si>
  <si>
    <t xml:space="preserve">Title of LGU Program or Project                                                         </t>
  </si>
  <si>
    <t>Sub-Total A</t>
  </si>
  <si>
    <t>Sub-Total B</t>
  </si>
  <si>
    <t>Sub-Total C</t>
  </si>
  <si>
    <t xml:space="preserve">Protective Services </t>
  </si>
  <si>
    <t>Increasing number of illegitimate children</t>
  </si>
  <si>
    <t>To minimize the number of illegitimate children</t>
  </si>
  <si>
    <t>ANNEX D</t>
  </si>
  <si>
    <t>(10)</t>
  </si>
  <si>
    <t>(11)</t>
  </si>
  <si>
    <t>(12)</t>
  </si>
  <si>
    <t>ROSALIE A. JOVER</t>
  </si>
  <si>
    <t>Date:</t>
  </si>
  <si>
    <t>Adm. Officer-II/GAD Focal Person</t>
  </si>
  <si>
    <t>Health Services</t>
  </si>
  <si>
    <t xml:space="preserve">To provide comfort while waiting in the processing of their tax payment, particularly pregnant women, senior citizens, and PWDs  </t>
  </si>
  <si>
    <t>Mayor's Office/ Procurement Officer</t>
  </si>
  <si>
    <t>To ensure and sustain the LGU's critical consciousness in supporting gender and dev't., women's empowerment and responding to gender issues.</t>
  </si>
  <si>
    <t>Capacity Building Program</t>
  </si>
  <si>
    <t>Seminar/Workshop in any of the following topics: Gender Sensitivity Training (GST), Gender-responsive planning and budgeting, gender analysis, gender audit and GAD tools.</t>
  </si>
  <si>
    <t>Mayor's Office-HRMO</t>
  </si>
  <si>
    <t>Skills Enhancement &amp; Capability Building for Service Provider (Capacity Dev't. on GAD)</t>
  </si>
  <si>
    <t xml:space="preserve">Continuing systematic capability building for members of the GFP and TWG </t>
  </si>
  <si>
    <t>To support the implementation of GAD PPAs and objectives of the LGU</t>
  </si>
  <si>
    <t>Information and Education Campaign (IEC)</t>
  </si>
  <si>
    <t>DA</t>
  </si>
  <si>
    <t>Mayor's Office 20% D.F.</t>
  </si>
  <si>
    <t>Mayor's Office/GFPS/  GAD Focal Person</t>
  </si>
  <si>
    <t>MHO/NDP/DOH</t>
  </si>
  <si>
    <t>Provision of needed materials/supplies/equip-ment in the preparation of GAD reports and IEC activities (development, printing and dissemination, etc.) that support the GAD PPAs and objectives of the LGUs</t>
  </si>
  <si>
    <t>LGU shall ensure that all members of the GFPS including elected local officials and department heads undergo capacity building programs on GAD</t>
  </si>
  <si>
    <t>GAD Budget</t>
  </si>
  <si>
    <t>Attribution</t>
  </si>
  <si>
    <t xml:space="preserve">Skills Development </t>
  </si>
  <si>
    <t>Protection Services</t>
  </si>
  <si>
    <r>
      <t xml:space="preserve">Access to quality papaya seedlings for backyard gardening for family consumption </t>
    </r>
    <r>
      <rPr>
        <sz val="11"/>
        <color rgb="FFFF0000"/>
        <rFont val="Tahoma"/>
        <family val="2"/>
      </rPr>
      <t>CLIENT-FOCUSED</t>
    </r>
  </si>
  <si>
    <r>
      <t xml:space="preserve">Protection of the community from rabies viral infection </t>
    </r>
    <r>
      <rPr>
        <sz val="11"/>
        <color rgb="FFFF0000"/>
        <rFont val="Tahoma"/>
        <family val="2"/>
      </rPr>
      <t>CLIENT-FOCUSED</t>
    </r>
  </si>
  <si>
    <r>
      <t xml:space="preserve">Eradication of viral infections and parasites on animals </t>
    </r>
    <r>
      <rPr>
        <sz val="11"/>
        <color rgb="FFFF0000"/>
        <rFont val="Tahoma"/>
        <family val="2"/>
      </rPr>
      <t>CLIENT-FOCUSED</t>
    </r>
  </si>
  <si>
    <r>
      <t xml:space="preserve">Sustenance of tilapia population in the communal bodies of water within the municipality for the consumption of the community </t>
    </r>
    <r>
      <rPr>
        <sz val="11"/>
        <color rgb="FFFF0000"/>
        <rFont val="Tahoma"/>
        <family val="2"/>
      </rPr>
      <t>CLIENT-FOCUSED</t>
    </r>
  </si>
  <si>
    <t>MHO/DOH</t>
  </si>
  <si>
    <t>LDRRMC</t>
  </si>
  <si>
    <t>LCPC</t>
  </si>
  <si>
    <t>MHO/MNAO</t>
  </si>
  <si>
    <r>
      <t xml:space="preserve">Farmer Field School </t>
    </r>
    <r>
      <rPr>
        <sz val="11"/>
        <color rgb="FFFF0000"/>
        <rFont val="Tahoma"/>
        <family val="2"/>
      </rPr>
      <t>CLIENT-FOCUSED</t>
    </r>
  </si>
  <si>
    <r>
      <t xml:space="preserve">Access to relief goods/medicines, etc. of calamity victims in the 21 brgys. of Asingan </t>
    </r>
    <r>
      <rPr>
        <sz val="11"/>
        <color rgb="FFFF0000"/>
        <rFont val="Tahoma"/>
        <family val="2"/>
      </rPr>
      <t>CLIENT-FOCUSED</t>
    </r>
  </si>
  <si>
    <r>
      <t xml:space="preserve">Programs for victims of abuse, human trafficking and their family </t>
    </r>
    <r>
      <rPr>
        <sz val="11"/>
        <color rgb="FFFF0000"/>
        <rFont val="Tahoma"/>
        <family val="2"/>
      </rPr>
      <t>CLIENT-FOCUSED</t>
    </r>
  </si>
  <si>
    <r>
      <t xml:space="preserve">Improvement/Rehabilitation of Outdoor Playground </t>
    </r>
    <r>
      <rPr>
        <sz val="11"/>
        <color rgb="FFFF0000"/>
        <rFont val="Tahoma"/>
        <family val="2"/>
      </rPr>
      <t>CLIENT-FOCUSED</t>
    </r>
  </si>
  <si>
    <r>
      <t xml:space="preserve">Program for Children in Conflict of the Law (CICL) and Children at Risk (CAR) </t>
    </r>
    <r>
      <rPr>
        <sz val="11"/>
        <color rgb="FFFF0000"/>
        <rFont val="Tahoma"/>
        <family val="2"/>
      </rPr>
      <t>CLIENT-FOCUSED</t>
    </r>
  </si>
  <si>
    <r>
      <t xml:space="preserve">Anti-Child Abuse Awareness Program, IEC, Symposium, etc. </t>
    </r>
    <r>
      <rPr>
        <sz val="11"/>
        <color rgb="FFFF0000"/>
        <rFont val="Tahoma"/>
        <family val="2"/>
      </rPr>
      <t>CLIENT-FOCUSED</t>
    </r>
  </si>
  <si>
    <r>
      <t xml:space="preserve">Assistance for Athletes/Academic Competing Students </t>
    </r>
    <r>
      <rPr>
        <sz val="11"/>
        <color rgb="FFFF0000"/>
        <rFont val="Tahoma"/>
        <family val="2"/>
      </rPr>
      <t>CLIENT-FOCUSED</t>
    </r>
  </si>
  <si>
    <r>
      <t>Dental Services/Incentives/Supplies for Day Care Students</t>
    </r>
    <r>
      <rPr>
        <sz val="11"/>
        <color rgb="FFFF0000"/>
        <rFont val="Tahoma"/>
        <family val="2"/>
      </rPr>
      <t xml:space="preserve"> CLIENT-FOCUSED</t>
    </r>
  </si>
  <si>
    <r>
      <t>Purchase of materials and gadgets for therapy session of Stimulated Therapeutic Activity Center (STAC)</t>
    </r>
    <r>
      <rPr>
        <sz val="11"/>
        <color rgb="FFFF0000"/>
        <rFont val="Tahoma"/>
        <family val="2"/>
      </rPr>
      <t xml:space="preserve"> CLIENT-FOCUSED</t>
    </r>
  </si>
  <si>
    <r>
      <t xml:space="preserve">Improvement of Women and Children Protection Desk (WCPD) and materials for children awareness program </t>
    </r>
    <r>
      <rPr>
        <sz val="11"/>
        <color rgb="FFFF0000"/>
        <rFont val="Tahoma"/>
        <family val="2"/>
      </rPr>
      <t>CLIENT-FOCUSED</t>
    </r>
  </si>
  <si>
    <r>
      <t xml:space="preserve">Vitamins and Feeding Program for Underweight and Severely Underweight Children </t>
    </r>
    <r>
      <rPr>
        <sz val="11"/>
        <color rgb="FFFF0000"/>
        <rFont val="Tahoma"/>
        <family val="2"/>
      </rPr>
      <t>CLIENT-FOCUSED</t>
    </r>
  </si>
  <si>
    <r>
      <t xml:space="preserve">Educational/Medical Assistance to Stimulated Therapeutic Activity Center (STAC) </t>
    </r>
    <r>
      <rPr>
        <sz val="11"/>
        <color rgb="FFFF0000"/>
        <rFont val="Tahoma"/>
        <family val="2"/>
      </rPr>
      <t>CLIENT-FOCUSED</t>
    </r>
  </si>
  <si>
    <r>
      <t>Assistance to SPED Students</t>
    </r>
    <r>
      <rPr>
        <sz val="11"/>
        <color rgb="FFFF0000"/>
        <rFont val="Tahoma"/>
        <family val="2"/>
      </rPr>
      <t xml:space="preserve"> CLIENT-FOCUSED</t>
    </r>
  </si>
  <si>
    <r>
      <t xml:space="preserve">Purchase of Educational Equipment for Child Development Centers </t>
    </r>
    <r>
      <rPr>
        <sz val="11"/>
        <color rgb="FFFF0000"/>
        <rFont val="Tahoma"/>
        <family val="2"/>
      </rPr>
      <t>CLIENT-FOCUSED</t>
    </r>
  </si>
  <si>
    <t>Relevant LGU Program or Project</t>
  </si>
  <si>
    <t>Performance Indicator and Target</t>
  </si>
  <si>
    <t>Lack of income of parents to send their children to school</t>
  </si>
  <si>
    <t xml:space="preserve">Lack of Vitamin A Supplementation for Lactating Mothers and Sick Children </t>
  </si>
  <si>
    <t>To minimize Vitamin A deficiency for Lactating Mothers and Sick Children</t>
  </si>
  <si>
    <t>To minimize Iron deficiency for Pregnant Women, Lactating Women and Pre-schoolers</t>
  </si>
  <si>
    <t xml:space="preserve">Lack of Iron Supplementation for Pregnant Women, Lactating Women and Pre-schoolers </t>
  </si>
  <si>
    <t>Provision of Vitamin A Supplementation for Lactating Mothers and Sick Children</t>
  </si>
  <si>
    <t>Provision of ECCD  (Early Childhood Care and development) Card</t>
  </si>
  <si>
    <t>Provision of Iron Supplementation for Pregnant Women, Lactating Women and Pre-schoolers</t>
  </si>
  <si>
    <t>ENGR. CARLOS F. LOPEZ, JR.</t>
  </si>
  <si>
    <t>To provide privacy to our clientele in the WCPD room</t>
  </si>
  <si>
    <t>To provide financial assistance to less fortunate high school student and prevent him/her to engage in any illegal activities</t>
  </si>
  <si>
    <t>Educational/Financial Assistance Program</t>
  </si>
  <si>
    <t xml:space="preserve">To enroll one chosen high school student </t>
  </si>
  <si>
    <t>Certificate of Registration of the chosen student</t>
  </si>
  <si>
    <t>FY  2021</t>
  </si>
  <si>
    <t>Presence of not child friendly WCPD room</t>
  </si>
  <si>
    <t>Environment Beautification</t>
  </si>
  <si>
    <t>WCPD room beautification, that will create a child friendly environment, wherein they can feel the calmness, comfortness and easiness while inside the room</t>
  </si>
  <si>
    <t>Painting of wall arts décor to create a child friendly WCPD room to VAC victims</t>
  </si>
  <si>
    <t xml:space="preserve">WCPD room painted with wall arts </t>
  </si>
  <si>
    <t>Construction of wall divider</t>
  </si>
  <si>
    <t>No wall divider to cover the comfort room inside WCPD room</t>
  </si>
  <si>
    <t>Wall divider constructed for 100% satisfaction of clients</t>
  </si>
  <si>
    <t>To be able to provide supplies and equipment needed by the victims of VAWC</t>
  </si>
  <si>
    <r>
      <t xml:space="preserve">Provision of bed, foam, clothings, pillows, blankets, towels, dining tables, toiletries, glasses, spoons, forks, plates, stove, trays, </t>
    </r>
    <r>
      <rPr>
        <sz val="11"/>
        <color rgb="FFFF0000"/>
        <rFont val="Tahoma"/>
        <family val="2"/>
      </rPr>
      <t xml:space="preserve">laise, </t>
    </r>
    <r>
      <rPr>
        <sz val="11"/>
        <rFont val="Tahoma"/>
        <family val="2"/>
      </rPr>
      <t>etc.</t>
    </r>
  </si>
  <si>
    <t>Non-availability of supplies and equipment needed in the Crisis Center</t>
  </si>
  <si>
    <t>100% of needed supplies and equipment procured by the end of December 2021</t>
  </si>
  <si>
    <t xml:space="preserve">Livelihood and Skills Training         </t>
  </si>
  <si>
    <t>Provision of productivity skills capacity building and livelihood training</t>
  </si>
  <si>
    <t>Prevalence of Gender- based violence, violence against women and children and trafficking in person</t>
  </si>
  <si>
    <t xml:space="preserve">To be able to provide financial assistance to survivor of VAWC, Gender based violence and trafficking in person </t>
  </si>
  <si>
    <t xml:space="preserve">Provision of Interventioned Program (counselling, referral, financial assistance) </t>
  </si>
  <si>
    <t>10 reported victims of violence, trafficking in person served  by end of December 2021</t>
  </si>
  <si>
    <t>No food allocation for the victims of VAWC, trafficking and other forms of abuse</t>
  </si>
  <si>
    <t>To be able to provide food (meal) to  victims of VAWC, trafficking and other forms of abuse</t>
  </si>
  <si>
    <t>Provision of food allocation to victims of abuse, trafficking who are inside the crisis center</t>
  </si>
  <si>
    <t>20 reported victims of violence stayed in the crisis center were provided food.</t>
  </si>
  <si>
    <t>Inadequate skills of women, solo parents, PWDs, Out of School Youth (OSYs), victims of violence, trafficking and gender based violence on income generating activities</t>
  </si>
  <si>
    <t>25 women, solo parents, PWDs, OSYs, victims of violence, trafficking and gender based violence attended training by the end of December 2021</t>
  </si>
  <si>
    <t>35 couples  by end of December 2021</t>
  </si>
  <si>
    <r>
      <rPr>
        <b/>
        <sz val="11"/>
        <rFont val="Tahoma"/>
        <family val="2"/>
      </rPr>
      <t>Elected Officials-12 (</t>
    </r>
    <r>
      <rPr>
        <sz val="11"/>
        <rFont val="Tahoma"/>
        <family val="2"/>
      </rPr>
      <t xml:space="preserve">Male-8, Female-4, </t>
    </r>
    <r>
      <rPr>
        <b/>
        <sz val="11"/>
        <rFont val="Tahoma"/>
        <family val="2"/>
      </rPr>
      <t>Permanent Employees-107</t>
    </r>
    <r>
      <rPr>
        <sz val="11"/>
        <rFont val="Tahoma"/>
        <family val="2"/>
      </rPr>
      <t xml:space="preserve"> (Male-43, Female-58, Vacant-6),</t>
    </r>
    <r>
      <rPr>
        <b/>
        <sz val="11"/>
        <rFont val="Tahoma"/>
        <family val="2"/>
      </rPr>
      <t xml:space="preserve">Co-Term-2 </t>
    </r>
    <r>
      <rPr>
        <sz val="11"/>
        <rFont val="Tahoma"/>
        <family val="2"/>
      </rPr>
      <t xml:space="preserve">(M-2) </t>
    </r>
    <r>
      <rPr>
        <b/>
        <sz val="11"/>
        <rFont val="Tahoma"/>
        <family val="2"/>
      </rPr>
      <t>Casual Employees-11</t>
    </r>
    <r>
      <rPr>
        <sz val="11"/>
        <rFont val="Tahoma"/>
        <family val="2"/>
      </rPr>
      <t xml:space="preserve"> (Male-8, Female-3), </t>
    </r>
    <r>
      <rPr>
        <b/>
        <sz val="11"/>
        <rFont val="Tahoma"/>
        <family val="2"/>
      </rPr>
      <t xml:space="preserve">Contractual-2  </t>
    </r>
    <r>
      <rPr>
        <sz val="11"/>
        <rFont val="Tahoma"/>
        <family val="2"/>
      </rPr>
      <t xml:space="preserve">(Male-1, Female-1), </t>
    </r>
    <r>
      <rPr>
        <b/>
        <sz val="11"/>
        <rFont val="Tahoma"/>
        <family val="2"/>
      </rPr>
      <t>COP-</t>
    </r>
    <r>
      <rPr>
        <sz val="11"/>
        <rFont val="Tahoma"/>
        <family val="2"/>
      </rPr>
      <t>1 Male ,</t>
    </r>
    <r>
      <rPr>
        <b/>
        <sz val="11"/>
        <rFont val="Tahoma"/>
        <family val="2"/>
      </rPr>
      <t>Fire Marshal-</t>
    </r>
    <r>
      <rPr>
        <sz val="11"/>
        <rFont val="Tahoma"/>
        <family val="2"/>
      </rPr>
      <t>1 Male,</t>
    </r>
    <r>
      <rPr>
        <b/>
        <sz val="11"/>
        <rFont val="Tahoma"/>
        <family val="2"/>
      </rPr>
      <t xml:space="preserve"> KALIPI Pres.-</t>
    </r>
    <r>
      <rPr>
        <sz val="11"/>
        <rFont val="Tahoma"/>
        <family val="2"/>
      </rPr>
      <t>1 Female, and other invited NGO's/participants. These participants are GAD capacitated at the end of their seminar/workshop.</t>
    </r>
  </si>
  <si>
    <t>Preparation of 2022 GAD Plan and Budget and 2020 Accomplishment Report/ Information Dissemination</t>
  </si>
  <si>
    <t>1 Agency FY 2022 GAD PB approved and endorsed  by end of December 2021/ Procurement of materials/supplies/equipment needed.</t>
  </si>
  <si>
    <t xml:space="preserve">Lactating Mothers=1,222/      Sick Children (6-11 mos.=611), (12-59 mos.=5,103) were provided with Vitamin A by end of December 2021 </t>
  </si>
  <si>
    <t>1,222 Children were provided with EECD Card by end of December 2021</t>
  </si>
  <si>
    <t>Lactating/Pregnant Women=1,222/ Pre-schoolers 12-59 mos.=5,103 were provided with Iron by end of December 2021</t>
  </si>
  <si>
    <t>2 deepening GAD sessions conducted  by end of December 2021</t>
  </si>
  <si>
    <t>Procurement of necessary materiasl/supplies and equipment at BOSS</t>
  </si>
  <si>
    <t>National Women's Month Celebration</t>
  </si>
  <si>
    <t>To promote public awareness on women's issues and recognizes the vital role of women in society</t>
  </si>
  <si>
    <t>Production of IEC Materials</t>
  </si>
  <si>
    <t>ECONOMIC</t>
  </si>
  <si>
    <t>INSTITUTIONAL</t>
  </si>
  <si>
    <t>An advocacy campaign that is observed annually from November 25 to December 12 as mandated by Proclamation 1172 s. 2006.</t>
  </si>
  <si>
    <t>Advocacy Campaign</t>
  </si>
  <si>
    <t>To inspire the general public to make a personal commitment to end violence against women.</t>
  </si>
  <si>
    <t xml:space="preserve">To protect the employees from COVID-19 and other viruses </t>
  </si>
  <si>
    <t>21 Brgys. and different schools in Asingan provided IEC materials, and enjoin them to share and participate in the different activities of the municipality re: Campaign to End VAW</t>
  </si>
  <si>
    <t>To encourage prompt payment of taxpayers</t>
  </si>
  <si>
    <t xml:space="preserve">Information dissemination campaign </t>
  </si>
  <si>
    <t xml:space="preserve">21 Brgys. of Asingan and PNP Information Section of Asingan provided IEC materials.                                                               </t>
  </si>
  <si>
    <t>Mayor's Office/LCW</t>
  </si>
  <si>
    <t>126-128 employees vaccinated at the end of December 31, 2021</t>
  </si>
  <si>
    <t>To increase access of marginalized women to social welfare programs &amp; services</t>
  </si>
  <si>
    <t>Program Management and Support Services</t>
  </si>
  <si>
    <t>Conduct of Municipal LCW Quarterly Meeting</t>
  </si>
  <si>
    <t xml:space="preserve">Limited access of marginalized women to social protection, programs and services </t>
  </si>
  <si>
    <t>at least 4 meetings conducted in a year</t>
  </si>
  <si>
    <t>Early Childhood Care and Development Act of 2000</t>
  </si>
  <si>
    <t>To be able to monitor the development of the children 0-59 months</t>
  </si>
  <si>
    <t>18-day Campaign to End Violence Agianst Women (VAW)</t>
  </si>
  <si>
    <t>Business-One-Stop-Shop (BOSS) giving priority to pregnant women, senior citizens and PWDs to create sustainable business on Inclusive Economic Growth</t>
  </si>
  <si>
    <t>70%-80% of necessary materials, supplies and equipment procured by end of December 2021</t>
  </si>
  <si>
    <t>Mayor's Office/GFPS/GAD Focal Person</t>
  </si>
  <si>
    <t>Limited access of employees to supplies of alcohols, sanitizers and soaps (mostly only women CRs were provided)</t>
  </si>
  <si>
    <t>Distribution of alcohols, sanitizers and soaps to different offices of the municipality including men and and women comfort rooms</t>
  </si>
  <si>
    <t>100% of offices and comfort rooms of the municipality received alcohols, sanitizers and soaps</t>
  </si>
  <si>
    <t>Limited access of LGU employees to FLU vaccine, wherein they prioritized the Senior Citizens</t>
  </si>
  <si>
    <t>To protect the employees from the harmful effects of FLU</t>
  </si>
  <si>
    <t>Vaccination of employees</t>
  </si>
  <si>
    <t>MHO/Mayor's Office/HRMO</t>
  </si>
  <si>
    <t>To prevent open-area defecation &amp; improve household sanitation</t>
  </si>
  <si>
    <t xml:space="preserve">Social Services </t>
  </si>
  <si>
    <t>Construction of Sanitary Toilets</t>
  </si>
  <si>
    <t>5 barangays provided sanitary toilets by end of December 2021</t>
  </si>
  <si>
    <t>Lack of library GAD corner w/ Bulletin (Informative Board for GAD)</t>
  </si>
  <si>
    <t>To educate women in their rights and privileges</t>
  </si>
  <si>
    <t>Education/Advocacy Campaign</t>
  </si>
  <si>
    <t>Providing necessary materials for the bulletin board in the library</t>
  </si>
  <si>
    <t>200 mothers of preparatory and Grade I students visited the library</t>
  </si>
  <si>
    <t>Municipal Library</t>
  </si>
  <si>
    <t>Lack of Potable Drinking Water in the 21 barangays of Asingan</t>
  </si>
  <si>
    <t>To provide access to improved quality of drinking water</t>
  </si>
  <si>
    <t xml:space="preserve">Continuation of construction of elevated water tank/solar drinking station </t>
  </si>
  <si>
    <t>21 barangays provided elevated water tank/solar drinking station by end of December 2021</t>
  </si>
  <si>
    <t>Poster Making</t>
  </si>
  <si>
    <t>Poster Making Contest</t>
  </si>
  <si>
    <t>23 elementary students and 9 high school students from Asingan participated in the contest</t>
  </si>
  <si>
    <r>
      <t xml:space="preserve">Availment of affordable seeds and safe assorted vegetable seeds </t>
    </r>
    <r>
      <rPr>
        <sz val="11"/>
        <color rgb="FFFF0000"/>
        <rFont val="Tahoma"/>
        <family val="2"/>
      </rPr>
      <t>CLIENT-FOCUSED</t>
    </r>
  </si>
  <si>
    <t>Inadequate sanitary toilet facilities in various barangays</t>
  </si>
  <si>
    <t>ANNUAL GENDER AND DEVELOPMENT (GAD) ACCOMPLISHMENT REPORT</t>
  </si>
  <si>
    <t xml:space="preserve">Gender Issue or      GAD Mandate </t>
  </si>
  <si>
    <t>Actual Results</t>
  </si>
  <si>
    <t>Approved GAD Budget</t>
  </si>
  <si>
    <t>Actual GAD Cost or Expenditure</t>
  </si>
  <si>
    <t>Variance or Remarks</t>
  </si>
  <si>
    <t>(6)</t>
  </si>
  <si>
    <t>HGDG                    PIMME/FIMME Score</t>
  </si>
  <si>
    <t>Total Annual Program/Project Cost or Expenditure</t>
  </si>
  <si>
    <t>GAD Attributed Program/Project Cost or Expenditure</t>
  </si>
  <si>
    <t>(13)</t>
  </si>
  <si>
    <t>(14)</t>
  </si>
  <si>
    <r>
      <rPr>
        <sz val="11"/>
        <rFont val="Tahoma"/>
        <family val="2"/>
      </rPr>
      <t>Symposium on Adolescent Sexuality and Fertility Awareness</t>
    </r>
    <r>
      <rPr>
        <sz val="11"/>
        <color rgb="FFFF0000"/>
        <rFont val="Tahoma"/>
        <family val="2"/>
      </rPr>
      <t xml:space="preserve"> CLIENT-FOCUSED</t>
    </r>
  </si>
  <si>
    <r>
      <rPr>
        <sz val="11"/>
        <rFont val="Tahoma"/>
        <family val="2"/>
      </rPr>
      <t>Symposium for AIDS Awareness "Love Yourself, Know Your Status"</t>
    </r>
    <r>
      <rPr>
        <sz val="11"/>
        <color rgb="FFFF0000"/>
        <rFont val="Tahoma"/>
        <family val="2"/>
      </rPr>
      <t xml:space="preserve"> CLIENT-FOCUSED</t>
    </r>
  </si>
  <si>
    <r>
      <rPr>
        <sz val="11"/>
        <rFont val="Tahoma"/>
        <family val="2"/>
      </rPr>
      <t>Provision of Medicines, Medical and Dental Supplies, Quality Health Services and Equipment to the Community</t>
    </r>
    <r>
      <rPr>
        <sz val="11"/>
        <color rgb="FFFF0000"/>
        <rFont val="Tahoma"/>
        <family val="2"/>
      </rPr>
      <t xml:space="preserve"> CLIENT-FOCUSED</t>
    </r>
  </si>
  <si>
    <r>
      <rPr>
        <sz val="11"/>
        <rFont val="Tahoma"/>
        <family val="2"/>
      </rPr>
      <t>Construction of Streetlights in Different Barangays</t>
    </r>
    <r>
      <rPr>
        <sz val="11"/>
        <color rgb="FFFF0000"/>
        <rFont val="Tahoma"/>
        <family val="2"/>
      </rPr>
      <t xml:space="preserve"> CLIENT-FOCUSED</t>
    </r>
  </si>
  <si>
    <t xml:space="preserve">Budget </t>
  </si>
  <si>
    <t>Expenses</t>
  </si>
  <si>
    <t>Balance</t>
  </si>
  <si>
    <t>PR 3000000</t>
  </si>
  <si>
    <t>To be able to provide additional skills and   income to women, solo parents, PWDS, OSYs, victims of violence, trafficking and gender based violence</t>
  </si>
  <si>
    <t>Not Implemented</t>
  </si>
  <si>
    <t>Male-19/Women-38 attended the Livelihood and Skills Training</t>
  </si>
  <si>
    <t>Implemented</t>
  </si>
  <si>
    <t>1,650 pre-schoolers were provided with vitamins</t>
  </si>
  <si>
    <t>1 GAD Library  w/ Bulletin Board was provided</t>
  </si>
  <si>
    <t>158.00/Implemented Due to pandemic, children are not allowed to go outside, that's why they were not able to visit thel library together with their parents</t>
  </si>
  <si>
    <t>12 barangays were provided elevated water tank/solar drinking station</t>
  </si>
  <si>
    <t>1,329.60/ Implemented</t>
  </si>
  <si>
    <t>2 pcs. tarpaulin were printed and hanged</t>
  </si>
  <si>
    <t>18,041.00/ Implemented</t>
  </si>
  <si>
    <t>80% of necessary supplies/materials and equipment procured</t>
  </si>
  <si>
    <t>21 barangays were provided IEC materials</t>
  </si>
  <si>
    <t>75% of needed supplies and equipment in the Crisis Center were procured</t>
  </si>
  <si>
    <t>Washed area was contructed and mural was painted</t>
  </si>
  <si>
    <t>90.00/Implemented</t>
  </si>
  <si>
    <t>Not Implemented in GAD Fund but implemented in other funds like LCPC and other program funds</t>
  </si>
  <si>
    <t>100% of offices comfort rooms in the municipality were provided with alcohols, sanitizers and soaps</t>
  </si>
  <si>
    <t>131 employees  were vaccinated</t>
  </si>
  <si>
    <t>2,500.00/ Implemented</t>
  </si>
  <si>
    <t>Not Implemented due to pandemic</t>
  </si>
  <si>
    <t>1 quarterly meeting conducted in 2021</t>
  </si>
  <si>
    <t>9,260.00/ Implemented</t>
  </si>
  <si>
    <t>1 GAD PB 2022 was approved and GAD AR 2020 was submitted</t>
  </si>
  <si>
    <t>2 Skills Training were conducted at the end of December 2021</t>
  </si>
  <si>
    <t>20,445.04/ Implemented</t>
  </si>
  <si>
    <t>18/01/2022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</si>
</sst>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4" x14ac:knownFonts="1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b/>
      <i/>
      <u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name val="Tahoma"/>
      <family val="2"/>
    </font>
    <font>
      <sz val="11"/>
      <color rgb="FFFF000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i/>
      <sz val="11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36">
    <xf numFmtId="0" fontId="0" fillId="0" borderId="0" xfId="0"/>
    <xf numFmtId="4" fontId="2" fillId="0" borderId="9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2" fillId="0" borderId="0" xfId="0" applyFont="1"/>
    <xf numFmtId="0" fontId="3" fillId="2" borderId="0" xfId="0" applyFont="1" applyFill="1" applyAlignment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4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wrapText="1"/>
    </xf>
    <xf numFmtId="0" fontId="3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left" vertical="top" wrapText="1"/>
    </xf>
    <xf numFmtId="4" fontId="2" fillId="4" borderId="9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right"/>
    </xf>
    <xf numFmtId="0" fontId="2" fillId="4" borderId="9" xfId="0" applyFont="1" applyFill="1" applyBorder="1"/>
    <xf numFmtId="0" fontId="3" fillId="2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4" fontId="2" fillId="0" borderId="9" xfId="0" applyNumberFormat="1" applyFont="1" applyBorder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4" fontId="2" fillId="4" borderId="9" xfId="0" applyNumberFormat="1" applyFont="1" applyFill="1" applyBorder="1" applyAlignment="1">
      <alignment horizontal="right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3" fillId="2" borderId="3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4" fontId="2" fillId="0" borderId="9" xfId="0" applyNumberFormat="1" applyFont="1" applyBorder="1" applyAlignment="1">
      <alignment wrapText="1"/>
    </xf>
    <xf numFmtId="0" fontId="8" fillId="4" borderId="9" xfId="0" applyFont="1" applyFill="1" applyBorder="1" applyAlignment="1">
      <alignment horizontal="left" vertical="top" wrapText="1"/>
    </xf>
    <xf numFmtId="0" fontId="6" fillId="3" borderId="0" xfId="0" applyFont="1" applyFill="1"/>
    <xf numFmtId="0" fontId="7" fillId="2" borderId="15" xfId="0" applyFont="1" applyFill="1" applyBorder="1" applyAlignment="1">
      <alignment horizontal="left" wrapText="1"/>
    </xf>
    <xf numFmtId="4" fontId="7" fillId="2" borderId="15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right" wrapText="1"/>
    </xf>
    <xf numFmtId="0" fontId="2" fillId="5" borderId="9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wrapText="1"/>
    </xf>
    <xf numFmtId="0" fontId="3" fillId="5" borderId="9" xfId="0" applyFont="1" applyFill="1" applyBorder="1" applyAlignment="1">
      <alignment horizontal="left" wrapText="1"/>
    </xf>
    <xf numFmtId="0" fontId="3" fillId="5" borderId="9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left" vertical="top" wrapText="1"/>
    </xf>
    <xf numFmtId="4" fontId="2" fillId="5" borderId="9" xfId="0" applyNumberFormat="1" applyFont="1" applyFill="1" applyBorder="1" applyAlignment="1">
      <alignment horizontal="right"/>
    </xf>
    <xf numFmtId="0" fontId="2" fillId="5" borderId="9" xfId="0" applyFont="1" applyFill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 vertical="top" wrapText="1"/>
    </xf>
    <xf numFmtId="164" fontId="1" fillId="0" borderId="3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4" fontId="10" fillId="0" borderId="0" xfId="0" applyNumberFormat="1" applyFont="1"/>
    <xf numFmtId="4" fontId="10" fillId="0" borderId="1" xfId="0" applyNumberFormat="1" applyFont="1" applyBorder="1"/>
    <xf numFmtId="4" fontId="10" fillId="0" borderId="16" xfId="0" applyNumberFormat="1" applyFont="1" applyBorder="1"/>
    <xf numFmtId="0" fontId="2" fillId="0" borderId="0" xfId="0" applyFont="1" applyBorder="1" applyAlignment="1">
      <alignment horizontal="center" vertical="top"/>
    </xf>
    <xf numFmtId="43" fontId="2" fillId="0" borderId="1" xfId="1" applyFont="1" applyBorder="1"/>
    <xf numFmtId="4" fontId="7" fillId="0" borderId="0" xfId="0" applyNumberFormat="1" applyFont="1"/>
    <xf numFmtId="4" fontId="7" fillId="2" borderId="9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6" fillId="0" borderId="0" xfId="0" applyFont="1" applyAlignment="1">
      <alignment vertical="top"/>
    </xf>
    <xf numFmtId="4" fontId="7" fillId="2" borderId="8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4" fontId="2" fillId="2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 vertical="top" wrapText="1"/>
    </xf>
    <xf numFmtId="0" fontId="2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left" vertical="top" wrapText="1"/>
    </xf>
    <xf numFmtId="4" fontId="2" fillId="5" borderId="8" xfId="0" applyNumberFormat="1" applyFont="1" applyFill="1" applyBorder="1" applyAlignment="1">
      <alignment horizontal="right"/>
    </xf>
    <xf numFmtId="0" fontId="2" fillId="5" borderId="8" xfId="0" applyFont="1" applyFill="1" applyBorder="1"/>
    <xf numFmtId="0" fontId="6" fillId="2" borderId="0" xfId="0" applyFont="1" applyFill="1"/>
    <xf numFmtId="10" fontId="6" fillId="2" borderId="0" xfId="0" applyNumberFormat="1" applyFont="1" applyFill="1"/>
    <xf numFmtId="0" fontId="3" fillId="2" borderId="0" xfId="0" applyFont="1" applyFill="1"/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2" fillId="2" borderId="8" xfId="0" applyFont="1" applyFill="1" applyBorder="1" applyAlignment="1">
      <alignment horizontal="center" vertical="top" wrapText="1"/>
    </xf>
    <xf numFmtId="4" fontId="6" fillId="2" borderId="0" xfId="0" applyNumberFormat="1" applyFont="1" applyFill="1"/>
    <xf numFmtId="43" fontId="6" fillId="2" borderId="0" xfId="1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2" borderId="0" xfId="0" applyFont="1" applyFill="1"/>
    <xf numFmtId="0" fontId="3" fillId="2" borderId="0" xfId="0" applyFont="1" applyFill="1" applyAlignment="1">
      <alignment vertical="top"/>
    </xf>
    <xf numFmtId="4" fontId="3" fillId="2" borderId="0" xfId="0" applyNumberFormat="1" applyFont="1" applyFill="1"/>
    <xf numFmtId="0" fontId="2" fillId="2" borderId="9" xfId="0" applyFont="1" applyFill="1" applyBorder="1" applyAlignment="1">
      <alignment horizontal="center" vertical="top"/>
    </xf>
    <xf numFmtId="0" fontId="3" fillId="2" borderId="9" xfId="0" quotePrefix="1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0" fontId="2" fillId="2" borderId="9" xfId="0" quotePrefix="1" applyFont="1" applyFill="1" applyBorder="1" applyAlignment="1">
      <alignment horizontal="center" vertical="top" wrapText="1"/>
    </xf>
    <xf numFmtId="0" fontId="3" fillId="2" borderId="9" xfId="0" quotePrefix="1" applyFont="1" applyFill="1" applyBorder="1" applyAlignment="1">
      <alignment vertical="top" wrapText="1"/>
    </xf>
    <xf numFmtId="0" fontId="3" fillId="2" borderId="10" xfId="0" quotePrefix="1" applyFont="1" applyFill="1" applyBorder="1" applyAlignment="1">
      <alignment vertical="top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4" fillId="7" borderId="9" xfId="0" quotePrefix="1" applyFont="1" applyFill="1" applyBorder="1" applyAlignment="1">
      <alignment horizontal="center" wrapText="1"/>
    </xf>
    <xf numFmtId="0" fontId="4" fillId="2" borderId="0" xfId="0" quotePrefix="1" applyFont="1" applyFill="1" applyBorder="1" applyAlignment="1">
      <alignment horizontal="center" wrapText="1"/>
    </xf>
    <xf numFmtId="0" fontId="2" fillId="2" borderId="0" xfId="0" applyFont="1" applyFill="1" applyBorder="1"/>
    <xf numFmtId="0" fontId="4" fillId="7" borderId="22" xfId="0" applyFont="1" applyFill="1" applyBorder="1" applyAlignment="1">
      <alignment horizontal="center" vertical="center" wrapText="1"/>
    </xf>
    <xf numFmtId="4" fontId="4" fillId="7" borderId="4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wrapText="1"/>
    </xf>
    <xf numFmtId="4" fontId="3" fillId="0" borderId="0" xfId="0" applyNumberFormat="1" applyFont="1" applyAlignment="1">
      <alignment vertical="top"/>
    </xf>
    <xf numFmtId="0" fontId="13" fillId="0" borderId="0" xfId="0" applyFont="1" applyAlignment="1">
      <alignment vertical="center"/>
    </xf>
    <xf numFmtId="0" fontId="4" fillId="7" borderId="8" xfId="0" quotePrefix="1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vertical="top" wrapText="1"/>
    </xf>
    <xf numFmtId="0" fontId="7" fillId="2" borderId="14" xfId="0" applyFont="1" applyFill="1" applyBorder="1" applyAlignment="1">
      <alignment wrapText="1"/>
    </xf>
    <xf numFmtId="0" fontId="2" fillId="0" borderId="10" xfId="0" applyFont="1" applyBorder="1"/>
    <xf numFmtId="0" fontId="2" fillId="0" borderId="4" xfId="0" applyFont="1" applyBorder="1"/>
    <xf numFmtId="0" fontId="2" fillId="0" borderId="8" xfId="0" applyFont="1" applyBorder="1"/>
    <xf numFmtId="0" fontId="12" fillId="2" borderId="6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right" vertical="center"/>
    </xf>
    <xf numFmtId="4" fontId="12" fillId="0" borderId="9" xfId="0" applyNumberFormat="1" applyFont="1" applyBorder="1" applyAlignment="1">
      <alignment vertical="center"/>
    </xf>
    <xf numFmtId="4" fontId="12" fillId="2" borderId="0" xfId="0" applyNumberFormat="1" applyFont="1" applyFill="1" applyBorder="1" applyAlignment="1">
      <alignment vertical="center"/>
    </xf>
    <xf numFmtId="0" fontId="2" fillId="7" borderId="1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wrapText="1"/>
    </xf>
    <xf numFmtId="0" fontId="3" fillId="7" borderId="2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wrapText="1"/>
    </xf>
    <xf numFmtId="4" fontId="2" fillId="7" borderId="9" xfId="0" applyNumberFormat="1" applyFont="1" applyFill="1" applyBorder="1" applyAlignment="1">
      <alignment horizontal="center"/>
    </xf>
    <xf numFmtId="4" fontId="2" fillId="7" borderId="15" xfId="0" applyNumberFormat="1" applyFont="1" applyFill="1" applyBorder="1"/>
    <xf numFmtId="4" fontId="2" fillId="2" borderId="0" xfId="0" applyNumberFormat="1" applyFont="1" applyFill="1" applyBorder="1"/>
    <xf numFmtId="0" fontId="7" fillId="2" borderId="9" xfId="0" applyNumberFormat="1" applyFont="1" applyFill="1" applyBorder="1" applyAlignment="1">
      <alignment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0" fontId="7" fillId="0" borderId="0" xfId="0" applyNumberFormat="1" applyFont="1"/>
    <xf numFmtId="0" fontId="9" fillId="2" borderId="0" xfId="0" applyFont="1" applyFill="1" applyAlignment="1">
      <alignment vertical="top"/>
    </xf>
    <xf numFmtId="0" fontId="4" fillId="7" borderId="21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right" vertical="top" wrapText="1"/>
    </xf>
    <xf numFmtId="4" fontId="3" fillId="2" borderId="9" xfId="0" quotePrefix="1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right" vertical="top" wrapText="1"/>
    </xf>
    <xf numFmtId="0" fontId="2" fillId="5" borderId="8" xfId="0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right" vertical="top" wrapText="1"/>
    </xf>
    <xf numFmtId="4" fontId="2" fillId="2" borderId="9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9" xfId="0" quotePrefix="1" applyNumberFormat="1" applyFont="1" applyFill="1" applyBorder="1" applyAlignment="1">
      <alignment horizontal="center" vertical="top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right" vertical="top"/>
    </xf>
    <xf numFmtId="4" fontId="3" fillId="5" borderId="9" xfId="0" applyNumberFormat="1" applyFont="1" applyFill="1" applyBorder="1" applyAlignment="1">
      <alignment horizontal="center"/>
    </xf>
    <xf numFmtId="4" fontId="3" fillId="5" borderId="9" xfId="0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right" vertical="top"/>
    </xf>
    <xf numFmtId="4" fontId="3" fillId="2" borderId="10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 vertical="top" wrapText="1"/>
    </xf>
    <xf numFmtId="10" fontId="6" fillId="2" borderId="9" xfId="0" applyNumberFormat="1" applyFont="1" applyFill="1" applyBorder="1" applyAlignment="1">
      <alignment vertical="top" wrapText="1"/>
    </xf>
    <xf numFmtId="4" fontId="6" fillId="2" borderId="9" xfId="0" applyNumberFormat="1" applyFont="1" applyFill="1" applyBorder="1" applyAlignment="1">
      <alignment horizontal="right" vertical="top" wrapText="1"/>
    </xf>
    <xf numFmtId="4" fontId="3" fillId="2" borderId="15" xfId="0" applyNumberFormat="1" applyFont="1" applyFill="1" applyBorder="1" applyAlignment="1">
      <alignment vertical="top" wrapText="1"/>
    </xf>
    <xf numFmtId="4" fontId="6" fillId="2" borderId="8" xfId="0" applyNumberFormat="1" applyFont="1" applyFill="1" applyBorder="1" applyAlignment="1">
      <alignment horizontal="right" vertical="top" wrapText="1"/>
    </xf>
    <xf numFmtId="10" fontId="6" fillId="2" borderId="8" xfId="0" applyNumberFormat="1" applyFont="1" applyFill="1" applyBorder="1" applyAlignment="1">
      <alignment vertical="top" wrapText="1"/>
    </xf>
    <xf numFmtId="4" fontId="3" fillId="2" borderId="7" xfId="0" applyNumberFormat="1" applyFont="1" applyFill="1" applyBorder="1" applyAlignment="1">
      <alignment vertical="top" wrapText="1"/>
    </xf>
    <xf numFmtId="4" fontId="3" fillId="2" borderId="8" xfId="0" applyNumberFormat="1" applyFont="1" applyFill="1" applyBorder="1" applyAlignment="1">
      <alignment horizontal="center" vertical="top"/>
    </xf>
    <xf numFmtId="4" fontId="4" fillId="7" borderId="24" xfId="0" applyNumberFormat="1" applyFont="1" applyFill="1" applyBorder="1" applyAlignment="1">
      <alignment horizontal="center" vertical="center" wrapText="1"/>
    </xf>
    <xf numFmtId="0" fontId="4" fillId="7" borderId="28" xfId="0" quotePrefix="1" applyFont="1" applyFill="1" applyBorder="1" applyAlignment="1">
      <alignment horizontal="center" vertical="center" wrapText="1"/>
    </xf>
    <xf numFmtId="0" fontId="4" fillId="7" borderId="29" xfId="0" quotePrefix="1" applyFont="1" applyFill="1" applyBorder="1" applyAlignment="1">
      <alignment horizontal="center" vertical="center" wrapText="1"/>
    </xf>
    <xf numFmtId="0" fontId="4" fillId="7" borderId="30" xfId="0" quotePrefix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4" fontId="2" fillId="6" borderId="9" xfId="0" applyNumberFormat="1" applyFont="1" applyFill="1" applyBorder="1"/>
    <xf numFmtId="0" fontId="13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10" fontId="2" fillId="0" borderId="0" xfId="0" applyNumberFormat="1" applyFont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2" borderId="0" xfId="0" applyFont="1" applyFill="1" applyBorder="1" applyAlignment="1">
      <alignment horizontal="center" vertical="top" wrapText="1"/>
    </xf>
    <xf numFmtId="15" fontId="2" fillId="0" borderId="0" xfId="0" quotePrefix="1" applyNumberFormat="1" applyFont="1" applyBorder="1" applyAlignment="1">
      <alignment horizontal="center"/>
    </xf>
    <xf numFmtId="0" fontId="4" fillId="7" borderId="2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5" xfId="0" quotePrefix="1" applyFont="1" applyFill="1" applyBorder="1" applyAlignment="1">
      <alignment horizontal="center" vertical="center" wrapText="1"/>
    </xf>
    <xf numFmtId="0" fontId="4" fillId="7" borderId="26" xfId="0" quotePrefix="1" applyFont="1" applyFill="1" applyBorder="1" applyAlignment="1">
      <alignment horizontal="center" vertical="center" wrapText="1"/>
    </xf>
    <xf numFmtId="0" fontId="4" fillId="7" borderId="27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4" fontId="2" fillId="7" borderId="14" xfId="0" applyNumberFormat="1" applyFont="1" applyFill="1" applyBorder="1" applyAlignment="1">
      <alignment horizontal="right"/>
    </xf>
    <xf numFmtId="4" fontId="2" fillId="7" borderId="15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tabSelected="1" zoomScale="80" zoomScaleNormal="80" zoomScaleSheetLayoutView="80" workbookViewId="0">
      <selection activeCell="B5" sqref="B5"/>
    </sheetView>
  </sheetViews>
  <sheetFormatPr defaultRowHeight="14.25" x14ac:dyDescent="0.2"/>
  <cols>
    <col min="1" max="1" width="25.5703125" style="55" customWidth="1"/>
    <col min="2" max="2" width="54.5703125" style="55" customWidth="1"/>
    <col min="3" max="3" width="26.7109375" style="56" customWidth="1"/>
    <col min="4" max="4" width="22.5703125" style="57" customWidth="1"/>
    <col min="5" max="5" width="27.42578125" style="56" customWidth="1"/>
    <col min="6" max="6" width="19.140625" style="59" customWidth="1"/>
    <col min="7" max="7" width="20.5703125" style="59" customWidth="1"/>
    <col min="8" max="8" width="18" style="58" customWidth="1"/>
    <col min="9" max="9" width="22.5703125" style="58" customWidth="1"/>
    <col min="10" max="10" width="18" style="100" bestFit="1" customWidth="1"/>
    <col min="11" max="11" width="19.85546875" style="58" hidden="1" customWidth="1"/>
    <col min="12" max="12" width="9.140625" style="100"/>
    <col min="13" max="16384" width="9.140625" style="55"/>
  </cols>
  <sheetData>
    <row r="1" spans="1:35" x14ac:dyDescent="0.2">
      <c r="A1" s="206" t="s">
        <v>42</v>
      </c>
      <c r="B1" s="206"/>
      <c r="C1" s="206"/>
      <c r="D1" s="206"/>
      <c r="E1" s="206"/>
      <c r="F1" s="206"/>
      <c r="G1" s="206"/>
      <c r="H1" s="206"/>
      <c r="I1" s="206"/>
      <c r="K1" s="100"/>
    </row>
    <row r="2" spans="1:35" x14ac:dyDescent="0.2">
      <c r="A2" s="3"/>
      <c r="B2" s="3"/>
      <c r="C2" s="3"/>
      <c r="D2" s="3"/>
      <c r="E2" s="3"/>
      <c r="F2" s="3"/>
      <c r="G2" s="3"/>
      <c r="H2" s="3"/>
      <c r="I2" s="3"/>
      <c r="K2" s="108"/>
    </row>
    <row r="3" spans="1:35" x14ac:dyDescent="0.2">
      <c r="A3" s="207" t="s">
        <v>194</v>
      </c>
      <c r="B3" s="207"/>
      <c r="C3" s="207"/>
      <c r="D3" s="207"/>
      <c r="E3" s="207"/>
      <c r="F3" s="207"/>
      <c r="G3" s="207"/>
      <c r="H3" s="207"/>
      <c r="I3" s="207"/>
      <c r="K3" s="100"/>
    </row>
    <row r="4" spans="1:35" x14ac:dyDescent="0.2">
      <c r="A4" s="207" t="s">
        <v>108</v>
      </c>
      <c r="B4" s="207"/>
      <c r="C4" s="207"/>
      <c r="D4" s="207"/>
      <c r="E4" s="207"/>
      <c r="F4" s="207"/>
      <c r="G4" s="207"/>
      <c r="H4" s="207"/>
      <c r="I4" s="207"/>
      <c r="K4" s="100"/>
    </row>
    <row r="5" spans="1:35" x14ac:dyDescent="0.2">
      <c r="A5" s="4"/>
      <c r="B5" s="5"/>
      <c r="C5" s="6"/>
      <c r="D5" s="7"/>
      <c r="E5" s="6"/>
      <c r="F5" s="8"/>
      <c r="G5" s="9"/>
      <c r="H5" s="9"/>
      <c r="I5" s="9"/>
      <c r="K5" s="109"/>
    </row>
    <row r="6" spans="1:35" x14ac:dyDescent="0.2">
      <c r="A6" s="10" t="s">
        <v>0</v>
      </c>
      <c r="B6" s="11" t="s">
        <v>33</v>
      </c>
      <c r="C6" s="6"/>
      <c r="D6" s="7"/>
      <c r="E6" s="6"/>
      <c r="F6" s="210" t="s">
        <v>5</v>
      </c>
      <c r="G6" s="210"/>
      <c r="H6" s="208">
        <v>199992107.63</v>
      </c>
      <c r="I6" s="209"/>
      <c r="K6" s="100"/>
    </row>
    <row r="7" spans="1:35" ht="17.25" customHeight="1" x14ac:dyDescent="0.2">
      <c r="A7" s="10" t="s">
        <v>1</v>
      </c>
      <c r="B7" s="12" t="s">
        <v>2</v>
      </c>
      <c r="C7" s="6"/>
      <c r="D7" s="7"/>
      <c r="E7" s="6"/>
      <c r="F7" s="211" t="s">
        <v>6</v>
      </c>
      <c r="G7" s="211"/>
      <c r="H7" s="212">
        <f>G79</f>
        <v>10675811.827500001</v>
      </c>
      <c r="I7" s="213"/>
      <c r="J7" s="107">
        <f>H6*0.05</f>
        <v>9999605.3815000001</v>
      </c>
      <c r="K7" s="106"/>
    </row>
    <row r="8" spans="1:35" x14ac:dyDescent="0.2">
      <c r="A8" s="10" t="s">
        <v>3</v>
      </c>
      <c r="B8" s="13" t="s">
        <v>4</v>
      </c>
      <c r="C8" s="6"/>
      <c r="D8" s="7"/>
      <c r="E8" s="6"/>
      <c r="F8" s="9"/>
      <c r="G8" s="9"/>
      <c r="H8" s="14"/>
      <c r="I8" s="14"/>
      <c r="K8" s="14"/>
    </row>
    <row r="9" spans="1:35" x14ac:dyDescent="0.2">
      <c r="A9" s="15"/>
      <c r="B9" s="7"/>
      <c r="C9" s="6"/>
      <c r="D9" s="7"/>
      <c r="E9" s="6"/>
      <c r="F9" s="9"/>
      <c r="G9" s="9"/>
      <c r="H9" s="199"/>
      <c r="I9" s="199"/>
      <c r="J9" s="101">
        <f>H7/H6</f>
        <v>5.338116565705199E-2</v>
      </c>
      <c r="K9" s="100"/>
    </row>
    <row r="10" spans="1:35" x14ac:dyDescent="0.2">
      <c r="A10" s="16"/>
      <c r="B10" s="7"/>
      <c r="C10" s="6"/>
      <c r="D10" s="7"/>
      <c r="E10" s="6"/>
      <c r="F10" s="9"/>
      <c r="G10" s="9"/>
      <c r="H10" s="14"/>
      <c r="I10" s="14"/>
      <c r="K10" s="14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</row>
    <row r="11" spans="1:35" x14ac:dyDescent="0.2">
      <c r="A11" s="17"/>
      <c r="B11" s="11"/>
      <c r="C11" s="18"/>
      <c r="D11" s="11"/>
      <c r="E11" s="18"/>
      <c r="F11" s="19"/>
      <c r="G11" s="19"/>
      <c r="H11" s="20"/>
      <c r="I11" s="83"/>
      <c r="J11" s="106"/>
      <c r="K11" s="83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</row>
    <row r="12" spans="1:35" s="127" customFormat="1" ht="51.75" customHeight="1" x14ac:dyDescent="0.25">
      <c r="A12" s="123" t="s">
        <v>195</v>
      </c>
      <c r="B12" s="123" t="s">
        <v>7</v>
      </c>
      <c r="C12" s="123" t="s">
        <v>92</v>
      </c>
      <c r="D12" s="123" t="s">
        <v>8</v>
      </c>
      <c r="E12" s="123" t="s">
        <v>93</v>
      </c>
      <c r="F12" s="124" t="s">
        <v>196</v>
      </c>
      <c r="G12" s="124" t="s">
        <v>197</v>
      </c>
      <c r="H12" s="124" t="s">
        <v>198</v>
      </c>
      <c r="I12" s="125" t="s">
        <v>199</v>
      </c>
      <c r="J12" s="126"/>
      <c r="K12" s="125" t="s">
        <v>199</v>
      </c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</row>
    <row r="13" spans="1:35" s="62" customFormat="1" x14ac:dyDescent="0.2">
      <c r="A13" s="128" t="s">
        <v>10</v>
      </c>
      <c r="B13" s="128" t="s">
        <v>11</v>
      </c>
      <c r="C13" s="128" t="s">
        <v>12</v>
      </c>
      <c r="D13" s="128" t="s">
        <v>13</v>
      </c>
      <c r="E13" s="128" t="s">
        <v>14</v>
      </c>
      <c r="F13" s="128" t="s">
        <v>200</v>
      </c>
      <c r="G13" s="128" t="s">
        <v>15</v>
      </c>
      <c r="H13" s="128" t="s">
        <v>9</v>
      </c>
      <c r="I13" s="128" t="s">
        <v>16</v>
      </c>
      <c r="J13" s="129"/>
      <c r="K13" s="128" t="s">
        <v>16</v>
      </c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</row>
    <row r="14" spans="1:35" ht="21.75" customHeight="1" x14ac:dyDescent="0.2">
      <c r="A14" s="21" t="s">
        <v>17</v>
      </c>
      <c r="B14" s="22"/>
      <c r="C14" s="23"/>
      <c r="D14" s="24"/>
      <c r="E14" s="25"/>
      <c r="F14" s="26"/>
      <c r="G14" s="26"/>
      <c r="H14" s="27"/>
      <c r="I14" s="28"/>
      <c r="J14" s="130"/>
      <c r="K14" s="28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</row>
    <row r="15" spans="1:35" ht="27.95" customHeight="1" x14ac:dyDescent="0.2">
      <c r="A15" s="66" t="s">
        <v>20</v>
      </c>
      <c r="B15" s="67"/>
      <c r="C15" s="68"/>
      <c r="D15" s="69"/>
      <c r="E15" s="70"/>
      <c r="F15" s="71"/>
      <c r="G15" s="71"/>
      <c r="H15" s="71"/>
      <c r="I15" s="72"/>
      <c r="K15" s="72"/>
    </row>
    <row r="16" spans="1:35" s="102" customFormat="1" ht="57.75" customHeight="1" x14ac:dyDescent="0.2">
      <c r="A16" s="29" t="s">
        <v>193</v>
      </c>
      <c r="B16" s="89" t="s">
        <v>175</v>
      </c>
      <c r="C16" s="90" t="s">
        <v>176</v>
      </c>
      <c r="D16" s="89" t="s">
        <v>177</v>
      </c>
      <c r="E16" s="29" t="s">
        <v>178</v>
      </c>
      <c r="F16" s="167">
        <v>0</v>
      </c>
      <c r="G16" s="168">
        <v>300000</v>
      </c>
      <c r="H16" s="168">
        <v>0</v>
      </c>
      <c r="I16" s="167" t="s">
        <v>215</v>
      </c>
      <c r="J16" s="110"/>
      <c r="K16" s="113" t="s">
        <v>24</v>
      </c>
    </row>
    <row r="17" spans="1:11" s="102" customFormat="1" ht="54.75" customHeight="1" x14ac:dyDescent="0.2">
      <c r="A17" s="29" t="s">
        <v>115</v>
      </c>
      <c r="B17" s="89" t="s">
        <v>103</v>
      </c>
      <c r="C17" s="90" t="s">
        <v>39</v>
      </c>
      <c r="D17" s="89" t="s">
        <v>114</v>
      </c>
      <c r="E17" s="29" t="s">
        <v>116</v>
      </c>
      <c r="F17" s="167">
        <v>0</v>
      </c>
      <c r="G17" s="168">
        <v>10000</v>
      </c>
      <c r="H17" s="168">
        <v>0</v>
      </c>
      <c r="I17" s="167" t="s">
        <v>215</v>
      </c>
      <c r="J17" s="159"/>
      <c r="K17" s="113" t="s">
        <v>18</v>
      </c>
    </row>
    <row r="18" spans="1:11" s="102" customFormat="1" ht="53.25" customHeight="1" x14ac:dyDescent="0.2">
      <c r="A18" s="29" t="s">
        <v>94</v>
      </c>
      <c r="B18" s="89" t="s">
        <v>104</v>
      </c>
      <c r="C18" s="90" t="s">
        <v>105</v>
      </c>
      <c r="D18" s="89" t="s">
        <v>106</v>
      </c>
      <c r="E18" s="29" t="s">
        <v>107</v>
      </c>
      <c r="F18" s="167">
        <v>0</v>
      </c>
      <c r="G18" s="168">
        <v>10000</v>
      </c>
      <c r="H18" s="169">
        <v>0</v>
      </c>
      <c r="I18" s="167" t="s">
        <v>215</v>
      </c>
      <c r="K18" s="113" t="s">
        <v>18</v>
      </c>
    </row>
    <row r="19" spans="1:11" s="102" customFormat="1" ht="72.75" customHeight="1" x14ac:dyDescent="0.2">
      <c r="A19" s="29" t="s">
        <v>109</v>
      </c>
      <c r="B19" s="89" t="s">
        <v>111</v>
      </c>
      <c r="C19" s="90" t="s">
        <v>110</v>
      </c>
      <c r="D19" s="89" t="s">
        <v>112</v>
      </c>
      <c r="E19" s="29" t="s">
        <v>113</v>
      </c>
      <c r="F19" s="170" t="s">
        <v>228</v>
      </c>
      <c r="G19" s="168">
        <v>40000</v>
      </c>
      <c r="H19" s="168">
        <f>39910</f>
        <v>39910</v>
      </c>
      <c r="I19" s="171" t="s">
        <v>229</v>
      </c>
      <c r="K19" s="113" t="s">
        <v>18</v>
      </c>
    </row>
    <row r="20" spans="1:11" s="111" customFormat="1" ht="119.25" customHeight="1" x14ac:dyDescent="0.25">
      <c r="A20" s="29" t="s">
        <v>119</v>
      </c>
      <c r="B20" s="89" t="s">
        <v>117</v>
      </c>
      <c r="C20" s="90" t="s">
        <v>69</v>
      </c>
      <c r="D20" s="89" t="s">
        <v>118</v>
      </c>
      <c r="E20" s="29" t="s">
        <v>120</v>
      </c>
      <c r="F20" s="170" t="s">
        <v>227</v>
      </c>
      <c r="G20" s="168">
        <f>250000</f>
        <v>250000</v>
      </c>
      <c r="H20" s="168">
        <v>250000</v>
      </c>
      <c r="I20" s="167" t="s">
        <v>217</v>
      </c>
      <c r="K20" s="113" t="s">
        <v>21</v>
      </c>
    </row>
    <row r="21" spans="1:11" s="102" customFormat="1" ht="121.5" customHeight="1" x14ac:dyDescent="0.2">
      <c r="A21" s="114" t="s">
        <v>131</v>
      </c>
      <c r="B21" s="29" t="s">
        <v>214</v>
      </c>
      <c r="C21" s="90" t="s">
        <v>121</v>
      </c>
      <c r="D21" s="89" t="s">
        <v>122</v>
      </c>
      <c r="E21" s="114" t="s">
        <v>132</v>
      </c>
      <c r="F21" s="170" t="s">
        <v>216</v>
      </c>
      <c r="G21" s="161">
        <f>50000</f>
        <v>50000</v>
      </c>
      <c r="H21" s="161">
        <v>50000</v>
      </c>
      <c r="I21" s="167" t="s">
        <v>217</v>
      </c>
      <c r="K21" s="90" t="s">
        <v>21</v>
      </c>
    </row>
    <row r="22" spans="1:11" s="102" customFormat="1" ht="84" customHeight="1" x14ac:dyDescent="0.2">
      <c r="A22" s="29" t="s">
        <v>123</v>
      </c>
      <c r="B22" s="29" t="s">
        <v>124</v>
      </c>
      <c r="C22" s="90" t="s">
        <v>39</v>
      </c>
      <c r="D22" s="89" t="s">
        <v>125</v>
      </c>
      <c r="E22" s="29" t="s">
        <v>126</v>
      </c>
      <c r="F22" s="170">
        <v>0</v>
      </c>
      <c r="G22" s="161">
        <v>100000</v>
      </c>
      <c r="H22" s="161">
        <v>0</v>
      </c>
      <c r="I22" s="170" t="s">
        <v>230</v>
      </c>
      <c r="K22" s="90" t="s">
        <v>21</v>
      </c>
    </row>
    <row r="23" spans="1:11" s="102" customFormat="1" ht="91.5" customHeight="1" x14ac:dyDescent="0.2">
      <c r="A23" s="29" t="s">
        <v>127</v>
      </c>
      <c r="B23" s="29" t="s">
        <v>128</v>
      </c>
      <c r="C23" s="90" t="s">
        <v>39</v>
      </c>
      <c r="D23" s="89" t="s">
        <v>129</v>
      </c>
      <c r="E23" s="29" t="s">
        <v>130</v>
      </c>
      <c r="F23" s="170">
        <v>0</v>
      </c>
      <c r="G23" s="161">
        <f>100000</f>
        <v>100000</v>
      </c>
      <c r="H23" s="161">
        <v>0</v>
      </c>
      <c r="I23" s="167" t="s">
        <v>215</v>
      </c>
      <c r="J23" s="112">
        <f>SUM(F17:H23)</f>
        <v>899910</v>
      </c>
      <c r="K23" s="90" t="s">
        <v>21</v>
      </c>
    </row>
    <row r="24" spans="1:11" s="102" customFormat="1" ht="75.75" customHeight="1" x14ac:dyDescent="0.2">
      <c r="A24" s="29" t="s">
        <v>40</v>
      </c>
      <c r="B24" s="29" t="s">
        <v>41</v>
      </c>
      <c r="C24" s="90" t="s">
        <v>30</v>
      </c>
      <c r="D24" s="89" t="s">
        <v>31</v>
      </c>
      <c r="E24" s="29" t="s">
        <v>133</v>
      </c>
      <c r="F24" s="170">
        <v>0</v>
      </c>
      <c r="G24" s="161">
        <v>50000</v>
      </c>
      <c r="H24" s="161">
        <v>0</v>
      </c>
      <c r="I24" s="167" t="s">
        <v>215</v>
      </c>
      <c r="K24" s="90" t="s">
        <v>32</v>
      </c>
    </row>
    <row r="25" spans="1:11" s="102" customFormat="1" ht="90" customHeight="1" x14ac:dyDescent="0.2">
      <c r="A25" s="29" t="s">
        <v>95</v>
      </c>
      <c r="B25" s="29" t="s">
        <v>96</v>
      </c>
      <c r="C25" s="90" t="s">
        <v>49</v>
      </c>
      <c r="D25" s="89" t="s">
        <v>99</v>
      </c>
      <c r="E25" s="29" t="s">
        <v>137</v>
      </c>
      <c r="F25" s="170">
        <v>0</v>
      </c>
      <c r="G25" s="161">
        <v>6000</v>
      </c>
      <c r="H25" s="161">
        <v>0</v>
      </c>
      <c r="I25" s="167" t="s">
        <v>215</v>
      </c>
      <c r="K25" s="90" t="s">
        <v>77</v>
      </c>
    </row>
    <row r="26" spans="1:11" s="102" customFormat="1" ht="75.75" customHeight="1" x14ac:dyDescent="0.2">
      <c r="A26" s="29" t="s">
        <v>162</v>
      </c>
      <c r="B26" s="29" t="s">
        <v>163</v>
      </c>
      <c r="C26" s="90" t="s">
        <v>49</v>
      </c>
      <c r="D26" s="89" t="s">
        <v>100</v>
      </c>
      <c r="E26" s="29" t="s">
        <v>138</v>
      </c>
      <c r="F26" s="170">
        <v>0</v>
      </c>
      <c r="G26" s="161">
        <v>33000</v>
      </c>
      <c r="H26" s="161">
        <v>0</v>
      </c>
      <c r="I26" s="167" t="s">
        <v>215</v>
      </c>
      <c r="K26" s="90" t="s">
        <v>77</v>
      </c>
    </row>
    <row r="27" spans="1:11" s="102" customFormat="1" ht="99" customHeight="1" x14ac:dyDescent="0.2">
      <c r="A27" s="29" t="s">
        <v>98</v>
      </c>
      <c r="B27" s="29" t="s">
        <v>97</v>
      </c>
      <c r="C27" s="90" t="s">
        <v>49</v>
      </c>
      <c r="D27" s="89" t="s">
        <v>101</v>
      </c>
      <c r="E27" s="29" t="s">
        <v>139</v>
      </c>
      <c r="F27" s="170" t="s">
        <v>218</v>
      </c>
      <c r="G27" s="161">
        <v>99000</v>
      </c>
      <c r="H27" s="161">
        <f>99000</f>
        <v>99000</v>
      </c>
      <c r="I27" s="167" t="s">
        <v>217</v>
      </c>
      <c r="K27" s="90" t="s">
        <v>77</v>
      </c>
    </row>
    <row r="28" spans="1:11" s="102" customFormat="1" ht="141.75" customHeight="1" x14ac:dyDescent="0.2">
      <c r="A28" s="29" t="s">
        <v>179</v>
      </c>
      <c r="B28" s="29" t="s">
        <v>180</v>
      </c>
      <c r="C28" s="90" t="s">
        <v>181</v>
      </c>
      <c r="D28" s="89" t="s">
        <v>182</v>
      </c>
      <c r="E28" s="29" t="s">
        <v>183</v>
      </c>
      <c r="F28" s="170" t="s">
        <v>219</v>
      </c>
      <c r="G28" s="161">
        <v>3000</v>
      </c>
      <c r="H28" s="161">
        <f>2842</f>
        <v>2842</v>
      </c>
      <c r="I28" s="162" t="s">
        <v>220</v>
      </c>
      <c r="K28" s="116" t="s">
        <v>184</v>
      </c>
    </row>
    <row r="29" spans="1:11" s="102" customFormat="1" ht="75.75" customHeight="1" x14ac:dyDescent="0.2">
      <c r="A29" s="29" t="s">
        <v>185</v>
      </c>
      <c r="B29" s="29" t="s">
        <v>186</v>
      </c>
      <c r="C29" s="90" t="s">
        <v>29</v>
      </c>
      <c r="D29" s="89" t="s">
        <v>187</v>
      </c>
      <c r="E29" s="29" t="s">
        <v>188</v>
      </c>
      <c r="F29" s="170" t="s">
        <v>221</v>
      </c>
      <c r="G29" s="161">
        <v>3000000</v>
      </c>
      <c r="H29" s="168">
        <v>2998670.4</v>
      </c>
      <c r="I29" s="162" t="s">
        <v>222</v>
      </c>
      <c r="J29" s="159" t="s">
        <v>213</v>
      </c>
      <c r="K29" s="116" t="s">
        <v>24</v>
      </c>
    </row>
    <row r="30" spans="1:11" s="102" customFormat="1" ht="67.5" customHeight="1" x14ac:dyDescent="0.2">
      <c r="A30" s="29" t="s">
        <v>142</v>
      </c>
      <c r="B30" s="29" t="s">
        <v>143</v>
      </c>
      <c r="C30" s="90" t="s">
        <v>144</v>
      </c>
      <c r="D30" s="89" t="s">
        <v>153</v>
      </c>
      <c r="E30" s="29" t="s">
        <v>154</v>
      </c>
      <c r="F30" s="170" t="s">
        <v>226</v>
      </c>
      <c r="G30" s="161">
        <f>30000</f>
        <v>30000</v>
      </c>
      <c r="H30" s="168">
        <v>30000</v>
      </c>
      <c r="I30" s="167" t="s">
        <v>217</v>
      </c>
      <c r="K30" s="90" t="s">
        <v>62</v>
      </c>
    </row>
    <row r="31" spans="1:11" s="102" customFormat="1" ht="68.25" customHeight="1" x14ac:dyDescent="0.2">
      <c r="A31" s="29" t="s">
        <v>142</v>
      </c>
      <c r="B31" s="118" t="s">
        <v>143</v>
      </c>
      <c r="C31" s="105" t="s">
        <v>189</v>
      </c>
      <c r="D31" s="119" t="s">
        <v>190</v>
      </c>
      <c r="E31" s="118" t="s">
        <v>191</v>
      </c>
      <c r="F31" s="173">
        <v>0</v>
      </c>
      <c r="G31" s="163">
        <f>50000</f>
        <v>50000</v>
      </c>
      <c r="H31" s="163">
        <v>0</v>
      </c>
      <c r="I31" s="167" t="s">
        <v>215</v>
      </c>
      <c r="K31" s="90" t="s">
        <v>62</v>
      </c>
    </row>
    <row r="32" spans="1:11" s="102" customFormat="1" ht="117.75" customHeight="1" x14ac:dyDescent="0.2">
      <c r="A32" s="118" t="s">
        <v>164</v>
      </c>
      <c r="B32" s="118" t="s">
        <v>149</v>
      </c>
      <c r="C32" s="105" t="s">
        <v>148</v>
      </c>
      <c r="D32" s="119" t="s">
        <v>147</v>
      </c>
      <c r="E32" s="118" t="s">
        <v>151</v>
      </c>
      <c r="F32" s="173" t="s">
        <v>223</v>
      </c>
      <c r="G32" s="163">
        <v>20000</v>
      </c>
      <c r="H32" s="174">
        <f>1959</f>
        <v>1959</v>
      </c>
      <c r="I32" s="162" t="s">
        <v>224</v>
      </c>
      <c r="K32" s="105" t="s">
        <v>62</v>
      </c>
    </row>
    <row r="33" spans="1:11" ht="30" customHeight="1" x14ac:dyDescent="0.2">
      <c r="A33" s="66" t="s">
        <v>145</v>
      </c>
      <c r="B33" s="67"/>
      <c r="C33" s="68"/>
      <c r="D33" s="69"/>
      <c r="E33" s="70"/>
      <c r="F33" s="175"/>
      <c r="G33" s="176"/>
      <c r="H33" s="176"/>
      <c r="I33" s="177"/>
      <c r="J33" s="106">
        <f>SUM(F24:H32)</f>
        <v>6423471.4000000004</v>
      </c>
      <c r="K33" s="72"/>
    </row>
    <row r="34" spans="1:11" s="102" customFormat="1" ht="147" customHeight="1" x14ac:dyDescent="0.2">
      <c r="A34" s="115" t="s">
        <v>165</v>
      </c>
      <c r="B34" s="115" t="s">
        <v>50</v>
      </c>
      <c r="C34" s="116" t="s">
        <v>29</v>
      </c>
      <c r="D34" s="117" t="s">
        <v>141</v>
      </c>
      <c r="E34" s="117" t="s">
        <v>166</v>
      </c>
      <c r="F34" s="172" t="s">
        <v>225</v>
      </c>
      <c r="G34" s="178">
        <f>125000</f>
        <v>125000</v>
      </c>
      <c r="H34" s="165">
        <f>125000</f>
        <v>125000</v>
      </c>
      <c r="I34" s="179" t="s">
        <v>217</v>
      </c>
      <c r="K34" s="116" t="s">
        <v>51</v>
      </c>
    </row>
    <row r="35" spans="1:11" s="102" customFormat="1" ht="48.75" customHeight="1" x14ac:dyDescent="0.2">
      <c r="A35" s="118"/>
      <c r="B35" s="118" t="s">
        <v>152</v>
      </c>
      <c r="C35" s="105"/>
      <c r="D35" s="119"/>
      <c r="E35" s="119"/>
      <c r="F35" s="173"/>
      <c r="G35" s="180"/>
      <c r="H35" s="163"/>
      <c r="I35" s="181"/>
      <c r="K35" s="105"/>
    </row>
    <row r="36" spans="1:11" s="102" customFormat="1" ht="20.100000000000001" customHeight="1" x14ac:dyDescent="0.2">
      <c r="A36" s="29"/>
      <c r="B36" s="29"/>
      <c r="C36" s="90"/>
      <c r="D36" s="89"/>
      <c r="E36" s="89"/>
      <c r="F36" s="166"/>
      <c r="G36" s="91"/>
      <c r="H36" s="92"/>
      <c r="I36" s="90"/>
      <c r="K36" s="90"/>
    </row>
    <row r="37" spans="1:11" ht="20.25" customHeight="1" x14ac:dyDescent="0.2">
      <c r="A37" s="33" t="s">
        <v>36</v>
      </c>
      <c r="B37" s="2"/>
      <c r="C37" s="2"/>
      <c r="D37" s="31"/>
      <c r="E37" s="2"/>
      <c r="F37" s="60">
        <f>SUM(F16:F34)</f>
        <v>0</v>
      </c>
      <c r="G37" s="60">
        <f>SUM(G16:G36)</f>
        <v>4276000</v>
      </c>
      <c r="H37" s="60">
        <f>SUM(H16:H36)</f>
        <v>3597381.4</v>
      </c>
      <c r="I37" s="30"/>
      <c r="K37" s="30"/>
    </row>
    <row r="38" spans="1:11" ht="19.5" customHeight="1" x14ac:dyDescent="0.2">
      <c r="A38" s="61" t="s">
        <v>19</v>
      </c>
      <c r="B38" s="25"/>
      <c r="C38" s="25"/>
      <c r="D38" s="24"/>
      <c r="E38" s="25"/>
      <c r="F38" s="34"/>
      <c r="G38" s="27"/>
      <c r="H38" s="27"/>
      <c r="I38" s="35"/>
      <c r="K38" s="35"/>
    </row>
    <row r="39" spans="1:11" ht="18" customHeight="1" x14ac:dyDescent="0.2">
      <c r="A39" s="66" t="s">
        <v>20</v>
      </c>
      <c r="B39" s="67"/>
      <c r="C39" s="68"/>
      <c r="D39" s="69"/>
      <c r="E39" s="70"/>
      <c r="F39" s="71"/>
      <c r="G39" s="71"/>
      <c r="H39" s="71"/>
      <c r="I39" s="72"/>
      <c r="K39" s="72"/>
    </row>
    <row r="40" spans="1:11" s="102" customFormat="1" ht="77.25" customHeight="1" x14ac:dyDescent="0.2">
      <c r="A40" s="29" t="s">
        <v>56</v>
      </c>
      <c r="B40" s="29" t="s">
        <v>23</v>
      </c>
      <c r="C40" s="120" t="s">
        <v>68</v>
      </c>
      <c r="D40" s="89" t="s">
        <v>57</v>
      </c>
      <c r="E40" s="29" t="s">
        <v>140</v>
      </c>
      <c r="F40" s="170" t="s">
        <v>238</v>
      </c>
      <c r="G40" s="168">
        <f>150000</f>
        <v>150000</v>
      </c>
      <c r="H40" s="168">
        <v>129554.96</v>
      </c>
      <c r="I40" s="162" t="s">
        <v>239</v>
      </c>
      <c r="J40" s="112"/>
      <c r="K40" s="90" t="s">
        <v>167</v>
      </c>
    </row>
    <row r="41" spans="1:11" s="102" customFormat="1" ht="152.25" customHeight="1" x14ac:dyDescent="0.2">
      <c r="A41" s="29" t="s">
        <v>64</v>
      </c>
      <c r="B41" s="89" t="s">
        <v>58</v>
      </c>
      <c r="C41" s="90" t="s">
        <v>59</v>
      </c>
      <c r="D41" s="121" t="s">
        <v>135</v>
      </c>
      <c r="E41" s="29" t="s">
        <v>136</v>
      </c>
      <c r="F41" s="172" t="s">
        <v>237</v>
      </c>
      <c r="G41" s="168">
        <f>40000</f>
        <v>40000</v>
      </c>
      <c r="H41" s="168">
        <v>40000</v>
      </c>
      <c r="I41" s="167" t="s">
        <v>217</v>
      </c>
      <c r="K41" s="90" t="s">
        <v>62</v>
      </c>
    </row>
    <row r="42" spans="1:11" s="102" customFormat="1" ht="72.75" customHeight="1" x14ac:dyDescent="0.2">
      <c r="A42" s="115" t="s">
        <v>160</v>
      </c>
      <c r="B42" s="117" t="s">
        <v>157</v>
      </c>
      <c r="C42" s="116" t="s">
        <v>158</v>
      </c>
      <c r="D42" s="122" t="s">
        <v>159</v>
      </c>
      <c r="E42" s="115" t="s">
        <v>161</v>
      </c>
      <c r="F42" s="172" t="s">
        <v>235</v>
      </c>
      <c r="G42" s="178">
        <v>10000</v>
      </c>
      <c r="H42" s="178">
        <f>1020-280</f>
        <v>740</v>
      </c>
      <c r="I42" s="162" t="s">
        <v>236</v>
      </c>
      <c r="K42" s="116" t="s">
        <v>155</v>
      </c>
    </row>
    <row r="43" spans="1:11" ht="18" customHeight="1" x14ac:dyDescent="0.2">
      <c r="A43" s="66" t="s">
        <v>146</v>
      </c>
      <c r="B43" s="67"/>
      <c r="C43" s="68"/>
      <c r="D43" s="69"/>
      <c r="E43" s="70"/>
      <c r="F43" s="175"/>
      <c r="G43" s="176"/>
      <c r="H43" s="176"/>
      <c r="I43" s="177"/>
      <c r="K43" s="72"/>
    </row>
    <row r="44" spans="1:11" s="102" customFormat="1" ht="219.75" customHeight="1" x14ac:dyDescent="0.2">
      <c r="A44" s="29" t="s">
        <v>65</v>
      </c>
      <c r="B44" s="29" t="s">
        <v>52</v>
      </c>
      <c r="C44" s="90" t="s">
        <v>53</v>
      </c>
      <c r="D44" s="89" t="s">
        <v>54</v>
      </c>
      <c r="E44" s="29" t="s">
        <v>134</v>
      </c>
      <c r="F44" s="170">
        <v>0</v>
      </c>
      <c r="G44" s="168">
        <v>600000</v>
      </c>
      <c r="H44" s="168">
        <v>0</v>
      </c>
      <c r="I44" s="170" t="s">
        <v>234</v>
      </c>
      <c r="K44" s="90" t="s">
        <v>55</v>
      </c>
    </row>
    <row r="45" spans="1:11" s="102" customFormat="1" ht="105" customHeight="1" x14ac:dyDescent="0.2">
      <c r="A45" s="118" t="s">
        <v>168</v>
      </c>
      <c r="B45" s="89" t="s">
        <v>150</v>
      </c>
      <c r="C45" s="90" t="s">
        <v>69</v>
      </c>
      <c r="D45" s="119" t="s">
        <v>169</v>
      </c>
      <c r="E45" s="118" t="s">
        <v>170</v>
      </c>
      <c r="F45" s="170" t="s">
        <v>231</v>
      </c>
      <c r="G45" s="174">
        <v>200000</v>
      </c>
      <c r="H45" s="174">
        <f>200000</f>
        <v>200000</v>
      </c>
      <c r="I45" s="167" t="s">
        <v>217</v>
      </c>
      <c r="J45" s="112">
        <f>SUM(F41:H45)</f>
        <v>1090740</v>
      </c>
      <c r="K45" s="90" t="s">
        <v>24</v>
      </c>
    </row>
    <row r="46" spans="1:11" s="102" customFormat="1" ht="78" customHeight="1" x14ac:dyDescent="0.2">
      <c r="A46" s="118" t="s">
        <v>171</v>
      </c>
      <c r="B46" s="119" t="s">
        <v>172</v>
      </c>
      <c r="C46" s="90" t="s">
        <v>69</v>
      </c>
      <c r="D46" s="119" t="s">
        <v>173</v>
      </c>
      <c r="E46" s="118" t="s">
        <v>156</v>
      </c>
      <c r="F46" s="170" t="s">
        <v>232</v>
      </c>
      <c r="G46" s="163">
        <v>250000</v>
      </c>
      <c r="H46" s="174">
        <f>247500</f>
        <v>247500</v>
      </c>
      <c r="I46" s="162" t="s">
        <v>233</v>
      </c>
      <c r="J46" s="112"/>
      <c r="K46" s="90" t="s">
        <v>174</v>
      </c>
    </row>
    <row r="47" spans="1:11" ht="27.95" customHeight="1" x14ac:dyDescent="0.2">
      <c r="A47" s="93" t="s">
        <v>22</v>
      </c>
      <c r="B47" s="94"/>
      <c r="C47" s="95"/>
      <c r="D47" s="96"/>
      <c r="E47" s="97"/>
      <c r="F47" s="98"/>
      <c r="G47" s="98"/>
      <c r="H47" s="98"/>
      <c r="I47" s="164"/>
      <c r="K47" s="99"/>
    </row>
    <row r="48" spans="1:11" ht="21.75" customHeight="1" x14ac:dyDescent="0.2">
      <c r="A48" s="29"/>
      <c r="B48" s="2"/>
      <c r="C48" s="30"/>
      <c r="D48" s="31"/>
      <c r="E48" s="2"/>
      <c r="F48" s="1"/>
      <c r="G48" s="32"/>
      <c r="H48" s="32"/>
      <c r="I48" s="30"/>
      <c r="K48" s="30"/>
    </row>
    <row r="49" spans="1:12" x14ac:dyDescent="0.2">
      <c r="A49" s="36" t="s">
        <v>37</v>
      </c>
      <c r="B49" s="2"/>
      <c r="C49" s="2"/>
      <c r="D49" s="31"/>
      <c r="E49" s="2"/>
      <c r="F49" s="1">
        <f>SUM(F40:F47)</f>
        <v>0</v>
      </c>
      <c r="G49" s="1">
        <f>SUM(G40:G48)</f>
        <v>1250000</v>
      </c>
      <c r="H49" s="1">
        <f>SUM(H40:H48)</f>
        <v>617794.96</v>
      </c>
      <c r="I49" s="30"/>
      <c r="J49" s="107">
        <f>SUM(J12:J48)</f>
        <v>8414121.4000000004</v>
      </c>
      <c r="K49" s="30"/>
    </row>
    <row r="50" spans="1:12" ht="15" thickBot="1" x14ac:dyDescent="0.25">
      <c r="A50" s="78"/>
      <c r="B50" s="73"/>
      <c r="C50" s="73"/>
      <c r="D50" s="74"/>
      <c r="E50" s="73"/>
      <c r="F50" s="75"/>
      <c r="G50" s="75"/>
      <c r="H50" s="75"/>
      <c r="I50" s="77"/>
      <c r="K50" s="77"/>
    </row>
    <row r="51" spans="1:12" ht="19.5" customHeight="1" thickBot="1" x14ac:dyDescent="0.25">
      <c r="A51" s="200" t="s">
        <v>34</v>
      </c>
      <c r="B51" s="201"/>
      <c r="C51" s="201"/>
      <c r="D51" s="201"/>
      <c r="E51" s="201"/>
      <c r="F51" s="201"/>
      <c r="G51" s="201"/>
      <c r="H51" s="201"/>
      <c r="I51" s="202"/>
      <c r="K51" s="100"/>
    </row>
    <row r="52" spans="1:12" s="135" customFormat="1" ht="65.25" customHeight="1" x14ac:dyDescent="0.2">
      <c r="A52" s="216" t="s">
        <v>35</v>
      </c>
      <c r="B52" s="217"/>
      <c r="C52" s="217"/>
      <c r="D52" s="217"/>
      <c r="E52" s="218"/>
      <c r="F52" s="131" t="s">
        <v>201</v>
      </c>
      <c r="G52" s="131" t="s">
        <v>202</v>
      </c>
      <c r="H52" s="160" t="s">
        <v>203</v>
      </c>
      <c r="I52" s="189" t="s">
        <v>199</v>
      </c>
      <c r="J52" s="133"/>
      <c r="K52" s="132" t="s">
        <v>199</v>
      </c>
      <c r="L52" s="134"/>
    </row>
    <row r="53" spans="1:12" s="135" customFormat="1" ht="28.5" customHeight="1" thickBot="1" x14ac:dyDescent="0.25">
      <c r="A53" s="219" t="s">
        <v>43</v>
      </c>
      <c r="B53" s="220"/>
      <c r="C53" s="220"/>
      <c r="D53" s="220"/>
      <c r="E53" s="221"/>
      <c r="F53" s="190" t="s">
        <v>44</v>
      </c>
      <c r="G53" s="191" t="s">
        <v>45</v>
      </c>
      <c r="H53" s="191" t="s">
        <v>204</v>
      </c>
      <c r="I53" s="192" t="s">
        <v>205</v>
      </c>
      <c r="J53" s="133"/>
      <c r="K53" s="136" t="s">
        <v>205</v>
      </c>
      <c r="L53" s="134"/>
    </row>
    <row r="54" spans="1:12" s="86" customFormat="1" ht="33" customHeight="1" x14ac:dyDescent="0.25">
      <c r="A54" s="222" t="s">
        <v>206</v>
      </c>
      <c r="B54" s="223"/>
      <c r="C54" s="223"/>
      <c r="D54" s="223"/>
      <c r="E54" s="224"/>
      <c r="F54" s="186">
        <v>0</v>
      </c>
      <c r="G54" s="185">
        <v>0</v>
      </c>
      <c r="H54" s="187">
        <f>G54*F54</f>
        <v>0</v>
      </c>
      <c r="I54" s="188" t="s">
        <v>215</v>
      </c>
      <c r="J54" s="103"/>
      <c r="K54" s="85" t="s">
        <v>63</v>
      </c>
      <c r="L54" s="103"/>
    </row>
    <row r="55" spans="1:12" s="86" customFormat="1" ht="33" customHeight="1" x14ac:dyDescent="0.25">
      <c r="A55" s="203" t="s">
        <v>207</v>
      </c>
      <c r="B55" s="204"/>
      <c r="C55" s="204"/>
      <c r="D55" s="204"/>
      <c r="E55" s="205"/>
      <c r="F55" s="182">
        <v>0</v>
      </c>
      <c r="G55" s="183">
        <v>0</v>
      </c>
      <c r="H55" s="184">
        <f t="shared" ref="H55:H56" si="0">G55*F55</f>
        <v>0</v>
      </c>
      <c r="I55" s="167" t="s">
        <v>215</v>
      </c>
      <c r="J55" s="103"/>
      <c r="K55" s="85" t="s">
        <v>63</v>
      </c>
      <c r="L55" s="103"/>
    </row>
    <row r="56" spans="1:12" s="86" customFormat="1" ht="33" customHeight="1" x14ac:dyDescent="0.25">
      <c r="A56" s="203" t="s">
        <v>208</v>
      </c>
      <c r="B56" s="204"/>
      <c r="C56" s="204"/>
      <c r="D56" s="204"/>
      <c r="E56" s="205"/>
      <c r="F56" s="182">
        <v>0.75</v>
      </c>
      <c r="G56" s="183">
        <v>2316974</v>
      </c>
      <c r="H56" s="184">
        <f t="shared" si="0"/>
        <v>1737730.5</v>
      </c>
      <c r="I56" s="167" t="s">
        <v>217</v>
      </c>
      <c r="J56" s="103"/>
      <c r="K56" s="85" t="s">
        <v>74</v>
      </c>
      <c r="L56" s="103"/>
    </row>
    <row r="57" spans="1:12" s="87" customFormat="1" ht="33.75" customHeight="1" x14ac:dyDescent="0.25">
      <c r="A57" s="203" t="s">
        <v>209</v>
      </c>
      <c r="B57" s="204"/>
      <c r="C57" s="204"/>
      <c r="D57" s="204"/>
      <c r="E57" s="205"/>
      <c r="F57" s="186">
        <v>0.75</v>
      </c>
      <c r="G57" s="183">
        <v>2301268.29</v>
      </c>
      <c r="H57" s="184">
        <f>G57*F57</f>
        <v>1725951.2175</v>
      </c>
      <c r="I57" s="167" t="s">
        <v>217</v>
      </c>
      <c r="J57" s="103"/>
      <c r="K57" s="85" t="s">
        <v>61</v>
      </c>
      <c r="L57" s="103"/>
    </row>
    <row r="58" spans="1:12" s="87" customFormat="1" ht="33.75" customHeight="1" x14ac:dyDescent="0.25">
      <c r="A58" s="196" t="s">
        <v>78</v>
      </c>
      <c r="B58" s="197"/>
      <c r="C58" s="197"/>
      <c r="D58" s="197"/>
      <c r="E58" s="198"/>
      <c r="F58" s="182">
        <v>0</v>
      </c>
      <c r="G58" s="183">
        <v>0</v>
      </c>
      <c r="H58" s="184">
        <f t="shared" ref="H58:H76" si="1">G58*F58</f>
        <v>0</v>
      </c>
      <c r="I58" s="167" t="s">
        <v>215</v>
      </c>
      <c r="J58" s="103"/>
      <c r="K58" s="85" t="s">
        <v>60</v>
      </c>
      <c r="L58" s="103"/>
    </row>
    <row r="59" spans="1:12" s="87" customFormat="1" ht="37.5" customHeight="1" x14ac:dyDescent="0.25">
      <c r="A59" s="196" t="s">
        <v>70</v>
      </c>
      <c r="B59" s="197"/>
      <c r="C59" s="197"/>
      <c r="D59" s="197"/>
      <c r="E59" s="198"/>
      <c r="F59" s="182">
        <v>0.75</v>
      </c>
      <c r="G59" s="185">
        <v>157750</v>
      </c>
      <c r="H59" s="184">
        <f t="shared" si="1"/>
        <v>118312.5</v>
      </c>
      <c r="I59" s="167" t="s">
        <v>217</v>
      </c>
      <c r="J59" s="103"/>
      <c r="K59" s="85" t="s">
        <v>60</v>
      </c>
      <c r="L59" s="103"/>
    </row>
    <row r="60" spans="1:12" s="87" customFormat="1" ht="27.75" customHeight="1" x14ac:dyDescent="0.25">
      <c r="A60" s="196" t="s">
        <v>71</v>
      </c>
      <c r="B60" s="197"/>
      <c r="C60" s="197"/>
      <c r="D60" s="197"/>
      <c r="E60" s="198"/>
      <c r="F60" s="182">
        <v>0.75</v>
      </c>
      <c r="G60" s="185">
        <v>106000</v>
      </c>
      <c r="H60" s="184">
        <f t="shared" si="1"/>
        <v>79500</v>
      </c>
      <c r="I60" s="167" t="s">
        <v>217</v>
      </c>
      <c r="J60" s="103"/>
      <c r="K60" s="85" t="s">
        <v>60</v>
      </c>
      <c r="L60" s="103"/>
    </row>
    <row r="61" spans="1:12" s="87" customFormat="1" ht="26.25" customHeight="1" x14ac:dyDescent="0.25">
      <c r="A61" s="196" t="s">
        <v>72</v>
      </c>
      <c r="B61" s="197"/>
      <c r="C61" s="197"/>
      <c r="D61" s="197"/>
      <c r="E61" s="198"/>
      <c r="F61" s="182">
        <v>0.5</v>
      </c>
      <c r="G61" s="185">
        <v>208800</v>
      </c>
      <c r="H61" s="184">
        <f t="shared" si="1"/>
        <v>104400</v>
      </c>
      <c r="I61" s="167" t="s">
        <v>217</v>
      </c>
      <c r="J61" s="103"/>
      <c r="K61" s="85" t="s">
        <v>60</v>
      </c>
      <c r="L61" s="103"/>
    </row>
    <row r="62" spans="1:12" s="87" customFormat="1" ht="34.5" customHeight="1" x14ac:dyDescent="0.25">
      <c r="A62" s="196" t="s">
        <v>73</v>
      </c>
      <c r="B62" s="197"/>
      <c r="C62" s="197"/>
      <c r="D62" s="197"/>
      <c r="E62" s="198"/>
      <c r="F62" s="182">
        <v>0</v>
      </c>
      <c r="G62" s="185">
        <v>0</v>
      </c>
      <c r="H62" s="184">
        <f t="shared" si="1"/>
        <v>0</v>
      </c>
      <c r="I62" s="167" t="s">
        <v>215</v>
      </c>
      <c r="J62" s="103"/>
      <c r="K62" s="88" t="s">
        <v>60</v>
      </c>
      <c r="L62" s="103"/>
    </row>
    <row r="63" spans="1:12" s="87" customFormat="1" ht="34.5" customHeight="1" x14ac:dyDescent="0.25">
      <c r="A63" s="196" t="s">
        <v>192</v>
      </c>
      <c r="B63" s="197"/>
      <c r="C63" s="197"/>
      <c r="D63" s="197"/>
      <c r="E63" s="198"/>
      <c r="F63" s="182">
        <v>0.75</v>
      </c>
      <c r="G63" s="185">
        <v>264309</v>
      </c>
      <c r="H63" s="184">
        <f t="shared" si="1"/>
        <v>198231.75</v>
      </c>
      <c r="I63" s="167" t="s">
        <v>217</v>
      </c>
      <c r="J63" s="103"/>
      <c r="K63" s="88" t="s">
        <v>60</v>
      </c>
      <c r="L63" s="103"/>
    </row>
    <row r="64" spans="1:12" s="87" customFormat="1" ht="45.75" customHeight="1" x14ac:dyDescent="0.25">
      <c r="A64" s="196" t="s">
        <v>80</v>
      </c>
      <c r="B64" s="197"/>
      <c r="C64" s="197"/>
      <c r="D64" s="197"/>
      <c r="E64" s="198"/>
      <c r="F64" s="182">
        <v>0.75</v>
      </c>
      <c r="G64" s="185">
        <v>15000</v>
      </c>
      <c r="H64" s="184">
        <f t="shared" si="1"/>
        <v>11250</v>
      </c>
      <c r="I64" s="167" t="s">
        <v>217</v>
      </c>
      <c r="J64" s="103"/>
      <c r="K64" s="85" t="s">
        <v>76</v>
      </c>
      <c r="L64" s="103"/>
    </row>
    <row r="65" spans="1:31" s="87" customFormat="1" ht="45.75" customHeight="1" x14ac:dyDescent="0.25">
      <c r="A65" s="196" t="s">
        <v>81</v>
      </c>
      <c r="B65" s="197"/>
      <c r="C65" s="197"/>
      <c r="D65" s="197"/>
      <c r="E65" s="198"/>
      <c r="F65" s="182">
        <v>0.5</v>
      </c>
      <c r="G65" s="185">
        <v>299718.75</v>
      </c>
      <c r="H65" s="184">
        <f t="shared" si="1"/>
        <v>149859.375</v>
      </c>
      <c r="I65" s="167" t="s">
        <v>217</v>
      </c>
      <c r="J65" s="103"/>
      <c r="K65" s="85" t="s">
        <v>76</v>
      </c>
      <c r="L65" s="103"/>
    </row>
    <row r="66" spans="1:31" s="87" customFormat="1" ht="45.75" customHeight="1" x14ac:dyDescent="0.25">
      <c r="A66" s="196" t="s">
        <v>82</v>
      </c>
      <c r="B66" s="197"/>
      <c r="C66" s="197"/>
      <c r="D66" s="197"/>
      <c r="E66" s="198"/>
      <c r="F66" s="182">
        <v>0.75</v>
      </c>
      <c r="G66" s="185">
        <v>20100</v>
      </c>
      <c r="H66" s="184">
        <f t="shared" si="1"/>
        <v>15075</v>
      </c>
      <c r="I66" s="167" t="s">
        <v>217</v>
      </c>
      <c r="J66" s="103"/>
      <c r="K66" s="85" t="s">
        <v>76</v>
      </c>
      <c r="L66" s="103"/>
    </row>
    <row r="67" spans="1:31" s="87" customFormat="1" ht="45.75" customHeight="1" x14ac:dyDescent="0.25">
      <c r="A67" s="196" t="s">
        <v>83</v>
      </c>
      <c r="B67" s="197"/>
      <c r="C67" s="197"/>
      <c r="D67" s="197"/>
      <c r="E67" s="198"/>
      <c r="F67" s="182">
        <v>0.75</v>
      </c>
      <c r="G67" s="185">
        <v>97350</v>
      </c>
      <c r="H67" s="184">
        <f t="shared" si="1"/>
        <v>73012.5</v>
      </c>
      <c r="I67" s="167" t="s">
        <v>217</v>
      </c>
      <c r="J67" s="103"/>
      <c r="K67" s="85" t="s">
        <v>76</v>
      </c>
      <c r="L67" s="103"/>
    </row>
    <row r="68" spans="1:31" s="87" customFormat="1" ht="45.75" customHeight="1" x14ac:dyDescent="0.25">
      <c r="A68" s="196" t="s">
        <v>84</v>
      </c>
      <c r="B68" s="197"/>
      <c r="C68" s="197"/>
      <c r="D68" s="197"/>
      <c r="E68" s="198"/>
      <c r="F68" s="182">
        <v>0</v>
      </c>
      <c r="G68" s="185">
        <v>0</v>
      </c>
      <c r="H68" s="184">
        <f t="shared" si="1"/>
        <v>0</v>
      </c>
      <c r="I68" s="167" t="s">
        <v>215</v>
      </c>
      <c r="J68" s="103"/>
      <c r="K68" s="85" t="s">
        <v>76</v>
      </c>
      <c r="L68" s="103"/>
    </row>
    <row r="69" spans="1:31" s="87" customFormat="1" ht="45.75" customHeight="1" x14ac:dyDescent="0.25">
      <c r="A69" s="196" t="s">
        <v>87</v>
      </c>
      <c r="B69" s="197"/>
      <c r="C69" s="197"/>
      <c r="D69" s="197"/>
      <c r="E69" s="198"/>
      <c r="F69" s="182">
        <v>0.75</v>
      </c>
      <c r="G69" s="185">
        <v>29500</v>
      </c>
      <c r="H69" s="184">
        <f t="shared" si="1"/>
        <v>22125</v>
      </c>
      <c r="I69" s="167" t="s">
        <v>217</v>
      </c>
      <c r="J69" s="103"/>
      <c r="K69" s="85" t="s">
        <v>76</v>
      </c>
      <c r="L69" s="103"/>
    </row>
    <row r="70" spans="1:31" s="87" customFormat="1" ht="45.75" customHeight="1" x14ac:dyDescent="0.25">
      <c r="A70" s="196" t="s">
        <v>86</v>
      </c>
      <c r="B70" s="197"/>
      <c r="C70" s="197"/>
      <c r="D70" s="197"/>
      <c r="E70" s="198"/>
      <c r="F70" s="182">
        <v>1</v>
      </c>
      <c r="G70" s="185">
        <v>79945.75</v>
      </c>
      <c r="H70" s="184">
        <f t="shared" si="1"/>
        <v>79945.75</v>
      </c>
      <c r="I70" s="167" t="s">
        <v>217</v>
      </c>
      <c r="J70" s="103"/>
      <c r="K70" s="85" t="s">
        <v>76</v>
      </c>
      <c r="L70" s="103"/>
    </row>
    <row r="71" spans="1:31" s="87" customFormat="1" ht="45.75" customHeight="1" x14ac:dyDescent="0.25">
      <c r="A71" s="196" t="s">
        <v>85</v>
      </c>
      <c r="B71" s="197"/>
      <c r="C71" s="197"/>
      <c r="D71" s="197"/>
      <c r="E71" s="198"/>
      <c r="F71" s="182">
        <v>0.75</v>
      </c>
      <c r="G71" s="185">
        <v>50000</v>
      </c>
      <c r="H71" s="184">
        <f t="shared" si="1"/>
        <v>37500</v>
      </c>
      <c r="I71" s="167" t="s">
        <v>217</v>
      </c>
      <c r="J71" s="103"/>
      <c r="K71" s="85" t="s">
        <v>76</v>
      </c>
      <c r="L71" s="103"/>
    </row>
    <row r="72" spans="1:31" s="87" customFormat="1" ht="45.75" customHeight="1" x14ac:dyDescent="0.25">
      <c r="A72" s="196" t="s">
        <v>88</v>
      </c>
      <c r="B72" s="197"/>
      <c r="C72" s="197"/>
      <c r="D72" s="197"/>
      <c r="E72" s="198"/>
      <c r="F72" s="182">
        <v>0.75</v>
      </c>
      <c r="G72" s="185">
        <v>298242</v>
      </c>
      <c r="H72" s="184">
        <f t="shared" si="1"/>
        <v>223681.5</v>
      </c>
      <c r="I72" s="167" t="s">
        <v>217</v>
      </c>
      <c r="J72" s="103"/>
      <c r="K72" s="85" t="s">
        <v>76</v>
      </c>
      <c r="L72" s="103"/>
    </row>
    <row r="73" spans="1:31" s="87" customFormat="1" ht="45.75" customHeight="1" x14ac:dyDescent="0.25">
      <c r="A73" s="196" t="s">
        <v>89</v>
      </c>
      <c r="B73" s="197"/>
      <c r="C73" s="197"/>
      <c r="D73" s="197"/>
      <c r="E73" s="198"/>
      <c r="F73" s="182">
        <v>1</v>
      </c>
      <c r="G73" s="185">
        <v>60000</v>
      </c>
      <c r="H73" s="184">
        <f t="shared" si="1"/>
        <v>60000</v>
      </c>
      <c r="I73" s="167" t="s">
        <v>217</v>
      </c>
      <c r="J73" s="103"/>
      <c r="K73" s="85" t="s">
        <v>76</v>
      </c>
      <c r="L73" s="103"/>
    </row>
    <row r="74" spans="1:31" s="87" customFormat="1" ht="45.75" customHeight="1" x14ac:dyDescent="0.25">
      <c r="A74" s="196" t="s">
        <v>90</v>
      </c>
      <c r="B74" s="197"/>
      <c r="C74" s="197"/>
      <c r="D74" s="197"/>
      <c r="E74" s="198"/>
      <c r="F74" s="182">
        <v>0.75</v>
      </c>
      <c r="G74" s="185">
        <v>51010</v>
      </c>
      <c r="H74" s="184">
        <f t="shared" si="1"/>
        <v>38257.5</v>
      </c>
      <c r="I74" s="167" t="s">
        <v>217</v>
      </c>
      <c r="J74" s="103"/>
      <c r="K74" s="85" t="s">
        <v>76</v>
      </c>
      <c r="L74" s="103"/>
    </row>
    <row r="75" spans="1:31" s="87" customFormat="1" ht="45.75" customHeight="1" x14ac:dyDescent="0.25">
      <c r="A75" s="196" t="s">
        <v>91</v>
      </c>
      <c r="B75" s="197"/>
      <c r="C75" s="197"/>
      <c r="D75" s="197"/>
      <c r="E75" s="198"/>
      <c r="F75" s="182">
        <v>0.75</v>
      </c>
      <c r="G75" s="185">
        <v>182475.5</v>
      </c>
      <c r="H75" s="184">
        <f t="shared" si="1"/>
        <v>136856.625</v>
      </c>
      <c r="I75" s="167" t="s">
        <v>217</v>
      </c>
      <c r="J75" s="103"/>
      <c r="K75" s="85" t="s">
        <v>76</v>
      </c>
      <c r="L75" s="103"/>
    </row>
    <row r="76" spans="1:31" s="87" customFormat="1" ht="32.25" customHeight="1" x14ac:dyDescent="0.25">
      <c r="A76" s="196" t="s">
        <v>79</v>
      </c>
      <c r="B76" s="197"/>
      <c r="C76" s="197"/>
      <c r="D76" s="197"/>
      <c r="E76" s="198"/>
      <c r="F76" s="182">
        <v>0.75</v>
      </c>
      <c r="G76" s="185">
        <v>2198595</v>
      </c>
      <c r="H76" s="184">
        <f t="shared" si="1"/>
        <v>1648946.25</v>
      </c>
      <c r="I76" s="167" t="s">
        <v>217</v>
      </c>
      <c r="J76" s="103"/>
      <c r="K76" s="85" t="s">
        <v>75</v>
      </c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</row>
    <row r="77" spans="1:31" s="62" customFormat="1" ht="3" customHeight="1" x14ac:dyDescent="0.2">
      <c r="A77" s="234"/>
      <c r="B77" s="235"/>
      <c r="C77" s="63"/>
      <c r="D77" s="138"/>
      <c r="E77" s="65"/>
      <c r="F77" s="155"/>
      <c r="G77" s="155"/>
      <c r="H77" s="137">
        <f t="shared" ref="H77" si="2">F77*G77</f>
        <v>0</v>
      </c>
      <c r="I77" s="64"/>
      <c r="J77" s="100"/>
      <c r="K77" s="85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</row>
    <row r="78" spans="1:31" s="135" customFormat="1" ht="16.5" customHeight="1" x14ac:dyDescent="0.25">
      <c r="A78" s="142" t="s">
        <v>38</v>
      </c>
      <c r="B78" s="143"/>
      <c r="C78" s="144"/>
      <c r="D78" s="143"/>
      <c r="E78" s="145"/>
      <c r="F78" s="146"/>
      <c r="G78" s="146">
        <f>SUM(G54+G55+G56+G57+G58+G59+G60+G61+G62+G63+G64+G65+G66+G67+G68+G69+G70+G71+G72+G73+G74+G75+G76)</f>
        <v>8737038.2899999991</v>
      </c>
      <c r="H78" s="146">
        <f>SUM(H54+H55+H56+H57+H58+H59+H60+H61+H62+H63+H64+H65+H66+H67+H68+H69+H70+H71+H72+H73+H74+H75+H76)</f>
        <v>6460635.4675000003</v>
      </c>
      <c r="I78" s="146"/>
      <c r="J78" s="147"/>
      <c r="K78" s="146"/>
      <c r="L78" s="134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</row>
    <row r="79" spans="1:31" ht="28.5" x14ac:dyDescent="0.2">
      <c r="A79" s="148" t="s">
        <v>25</v>
      </c>
      <c r="B79" s="149"/>
      <c r="C79" s="150"/>
      <c r="D79" s="151"/>
      <c r="E79" s="150"/>
      <c r="F79" s="152"/>
      <c r="G79" s="226">
        <f>SUM(H78+H49+H37)</f>
        <v>10675811.827500001</v>
      </c>
      <c r="H79" s="227"/>
      <c r="I79" s="153"/>
      <c r="J79" s="154"/>
      <c r="K79" s="194"/>
      <c r="L79" s="134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</row>
    <row r="80" spans="1:31" x14ac:dyDescent="0.2">
      <c r="A80" s="37" t="s">
        <v>26</v>
      </c>
      <c r="B80" s="38"/>
      <c r="C80" s="39" t="s">
        <v>27</v>
      </c>
      <c r="D80" s="38"/>
      <c r="E80" s="40"/>
      <c r="F80" s="41" t="s">
        <v>47</v>
      </c>
      <c r="G80" s="42"/>
      <c r="H80" s="43"/>
      <c r="I80" s="44"/>
      <c r="K80" s="139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</row>
    <row r="81" spans="1:31" x14ac:dyDescent="0.2">
      <c r="A81" s="45"/>
      <c r="B81" s="46"/>
      <c r="C81" s="47"/>
      <c r="D81" s="46"/>
      <c r="E81" s="48"/>
      <c r="F81" s="49"/>
      <c r="G81" s="50"/>
      <c r="H81" s="51"/>
      <c r="I81" s="52"/>
      <c r="K81" s="14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</row>
    <row r="82" spans="1:31" ht="16.5" customHeight="1" x14ac:dyDescent="0.2">
      <c r="A82" s="228" t="s">
        <v>46</v>
      </c>
      <c r="B82" s="229"/>
      <c r="C82" s="228" t="s">
        <v>102</v>
      </c>
      <c r="D82" s="232"/>
      <c r="E82" s="229"/>
      <c r="F82" s="76"/>
      <c r="G82" s="215"/>
      <c r="H82" s="215"/>
      <c r="I82" s="52"/>
      <c r="K82" s="14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</row>
    <row r="83" spans="1:31" ht="28.5" customHeight="1" x14ac:dyDescent="0.2">
      <c r="A83" s="230" t="s">
        <v>48</v>
      </c>
      <c r="B83" s="231"/>
      <c r="C83" s="230" t="s">
        <v>28</v>
      </c>
      <c r="D83" s="233"/>
      <c r="E83" s="231"/>
      <c r="F83" s="53"/>
      <c r="G83" s="225" t="s">
        <v>240</v>
      </c>
      <c r="H83" s="225"/>
      <c r="I83" s="54"/>
      <c r="K83" s="141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</row>
    <row r="84" spans="1:31" ht="28.5" customHeight="1" x14ac:dyDescent="0.2">
      <c r="A84" s="77"/>
      <c r="B84" s="77"/>
      <c r="C84" s="77"/>
      <c r="D84" s="77"/>
      <c r="E84" s="77"/>
      <c r="F84" s="50"/>
      <c r="G84" s="82"/>
      <c r="H84" s="82"/>
      <c r="I84" s="51"/>
      <c r="K84" s="51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</row>
    <row r="85" spans="1:31" ht="28.5" customHeight="1" x14ac:dyDescent="0.2">
      <c r="A85" s="77"/>
      <c r="B85" s="77"/>
      <c r="C85" s="77"/>
      <c r="D85" s="77"/>
      <c r="E85" s="77"/>
      <c r="F85" s="50"/>
      <c r="G85" s="82"/>
      <c r="H85" s="156"/>
      <c r="I85" s="157"/>
      <c r="K85" s="51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</row>
    <row r="86" spans="1:31" ht="28.5" customHeight="1" x14ac:dyDescent="0.2">
      <c r="A86" s="77"/>
      <c r="B86" s="77"/>
      <c r="C86" s="77"/>
      <c r="D86" s="77"/>
      <c r="E86" s="77"/>
      <c r="F86" s="50"/>
      <c r="G86" s="82"/>
      <c r="H86" s="82"/>
      <c r="I86" s="51"/>
      <c r="K86" s="51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</row>
    <row r="87" spans="1:31" ht="12" customHeight="1" x14ac:dyDescent="0.2">
      <c r="H87" s="84"/>
    </row>
    <row r="88" spans="1:31" s="58" customFormat="1" ht="22.5" customHeight="1" x14ac:dyDescent="0.2">
      <c r="A88" s="214"/>
      <c r="B88" s="214"/>
      <c r="C88" s="214"/>
      <c r="D88" s="214"/>
      <c r="E88" s="214"/>
      <c r="F88" s="214"/>
      <c r="G88" s="214"/>
      <c r="H88" s="214"/>
      <c r="I88" s="214"/>
      <c r="J88" s="104"/>
      <c r="K88" s="104"/>
      <c r="L88" s="104"/>
    </row>
    <row r="89" spans="1:31" x14ac:dyDescent="0.2">
      <c r="H89" s="59" t="s">
        <v>210</v>
      </c>
      <c r="I89" s="59" t="s">
        <v>211</v>
      </c>
      <c r="J89" s="59" t="s">
        <v>212</v>
      </c>
    </row>
    <row r="90" spans="1:31" x14ac:dyDescent="0.2">
      <c r="F90" s="59" t="s">
        <v>66</v>
      </c>
      <c r="H90" s="79">
        <f>SUM(G37+G49)</f>
        <v>5526000</v>
      </c>
      <c r="I90" s="79">
        <f>H37+H49</f>
        <v>4215176.3599999994</v>
      </c>
      <c r="J90" s="79">
        <f>H90-I90</f>
        <v>1310823.6400000006</v>
      </c>
      <c r="K90" s="158">
        <f>I90/H90</f>
        <v>0.76278978646398832</v>
      </c>
    </row>
    <row r="91" spans="1:31" x14ac:dyDescent="0.2">
      <c r="F91" s="59" t="s">
        <v>67</v>
      </c>
      <c r="H91" s="80">
        <f>G78</f>
        <v>8737038.2899999991</v>
      </c>
      <c r="I91" s="80">
        <f>H78</f>
        <v>6460635.4675000003</v>
      </c>
      <c r="J91" s="79">
        <f>H91-I91</f>
        <v>2276402.8224999988</v>
      </c>
      <c r="K91" s="158"/>
    </row>
    <row r="92" spans="1:31" ht="15" thickBot="1" x14ac:dyDescent="0.25">
      <c r="H92" s="81">
        <f>H90+H91</f>
        <v>14263038.289999999</v>
      </c>
      <c r="I92" s="81">
        <f>I90+I91</f>
        <v>10675811.827500001</v>
      </c>
      <c r="J92" s="81">
        <f>J90+J91</f>
        <v>3587226.4624999994</v>
      </c>
      <c r="K92" s="158"/>
    </row>
    <row r="93" spans="1:31" ht="15" thickTop="1" x14ac:dyDescent="0.2"/>
    <row r="94" spans="1:31" x14ac:dyDescent="0.2">
      <c r="J94" s="106"/>
    </row>
    <row r="96" spans="1:31" x14ac:dyDescent="0.2">
      <c r="H96" s="84"/>
    </row>
    <row r="97" spans="8:8" x14ac:dyDescent="0.2">
      <c r="H97" s="84"/>
    </row>
  </sheetData>
  <sheetProtection password="C1B6" sheet="1" objects="1" scenarios="1"/>
  <mergeCells count="43">
    <mergeCell ref="A88:I88"/>
    <mergeCell ref="G82:H82"/>
    <mergeCell ref="A52:E52"/>
    <mergeCell ref="A53:E53"/>
    <mergeCell ref="A54:E54"/>
    <mergeCell ref="A55:E55"/>
    <mergeCell ref="A56:E56"/>
    <mergeCell ref="G83:H83"/>
    <mergeCell ref="G79:H79"/>
    <mergeCell ref="A82:B82"/>
    <mergeCell ref="A83:B83"/>
    <mergeCell ref="C82:E82"/>
    <mergeCell ref="C83:E83"/>
    <mergeCell ref="A71:E71"/>
    <mergeCell ref="A77:B77"/>
    <mergeCell ref="A73:E73"/>
    <mergeCell ref="A74:E74"/>
    <mergeCell ref="A75:E75"/>
    <mergeCell ref="A76:E76"/>
    <mergeCell ref="A58:E58"/>
    <mergeCell ref="A59:E59"/>
    <mergeCell ref="A60:E60"/>
    <mergeCell ref="A67:E67"/>
    <mergeCell ref="A68:E68"/>
    <mergeCell ref="A61:E61"/>
    <mergeCell ref="A66:E66"/>
    <mergeCell ref="A69:E69"/>
    <mergeCell ref="A70:E70"/>
    <mergeCell ref="A72:E72"/>
    <mergeCell ref="A62:E62"/>
    <mergeCell ref="A63:E63"/>
    <mergeCell ref="A64:E64"/>
    <mergeCell ref="A65:E65"/>
    <mergeCell ref="H9:I9"/>
    <mergeCell ref="A51:I51"/>
    <mergeCell ref="A57:E57"/>
    <mergeCell ref="A1:I1"/>
    <mergeCell ref="A4:I4"/>
    <mergeCell ref="H6:I6"/>
    <mergeCell ref="F6:G6"/>
    <mergeCell ref="F7:G7"/>
    <mergeCell ref="H7:I7"/>
    <mergeCell ref="A3:I3"/>
  </mergeCells>
  <printOptions horizontalCentered="1"/>
  <pageMargins left="0.25" right="0.25" top="0.75" bottom="0.5" header="0.3" footer="0.3"/>
  <pageSetup paperSize="14" scale="67" fitToHeight="0" orientation="landscape" r:id="rId1"/>
  <headerFooter>
    <oddFooter>&amp;C6&amp;RGAD AR 2021-FINAL COPY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GBP 2021</vt:lpstr>
      <vt:lpstr>'GBP 2021'!Print_Area</vt:lpstr>
      <vt:lpstr>'GBP 2021'!Print_Titles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MTO Asingan</cp:lastModifiedBy>
  <cp:lastPrinted>2022-01-28T01:36:33Z</cp:lastPrinted>
  <dcterms:created xsi:type="dcterms:W3CDTF">2016-11-03T11:00:59Z</dcterms:created>
  <dcterms:modified xsi:type="dcterms:W3CDTF">2022-01-30T05:43:46Z</dcterms:modified>
</cp:coreProperties>
</file>