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0490" windowHeight="7155"/>
  </bookViews>
  <sheets>
    <sheet name="GBP 2020" sheetId="6" r:id="rId1"/>
    <sheet name="Sheet1" sheetId="7" state="hidden" r:id="rId2"/>
    <sheet name="Sheet2" sheetId="8" state="hidden" r:id="rId3"/>
  </sheets>
  <definedNames>
    <definedName name="_xlnm.Print_Area" localSheetId="0">'GBP 2020'!$A$1:$I$81</definedName>
    <definedName name="_xlnm.Print_Titles" localSheetId="0">'GBP 2020'!$12:$13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6" l="1"/>
  <c r="G65" i="6"/>
  <c r="G66" i="6"/>
  <c r="G68" i="6"/>
  <c r="G67" i="6"/>
  <c r="G73" i="6"/>
  <c r="G45" i="6" l="1"/>
  <c r="G47" i="6"/>
  <c r="G49" i="6"/>
  <c r="G58" i="6"/>
  <c r="G54" i="6"/>
  <c r="G59" i="6" l="1"/>
  <c r="G57" i="6"/>
  <c r="G56" i="6"/>
  <c r="G53" i="6"/>
  <c r="K445" i="7" l="1"/>
  <c r="K449" i="7" s="1"/>
  <c r="K443" i="7"/>
  <c r="K439" i="7"/>
  <c r="K433" i="7"/>
  <c r="K430" i="7"/>
  <c r="A424" i="7"/>
  <c r="K411" i="7"/>
  <c r="K417" i="7" s="1"/>
  <c r="K450" i="7" s="1"/>
  <c r="K451" i="7" s="1"/>
  <c r="K407" i="7"/>
  <c r="K402" i="7"/>
  <c r="K399" i="7"/>
  <c r="K380" i="7"/>
  <c r="K384" i="7" s="1"/>
  <c r="K378" i="7"/>
  <c r="K374" i="7"/>
  <c r="K368" i="7"/>
  <c r="K365" i="7"/>
  <c r="A359" i="7"/>
  <c r="K346" i="7"/>
  <c r="K352" i="7" s="1"/>
  <c r="K385" i="7" s="1"/>
  <c r="K342" i="7"/>
  <c r="K337" i="7"/>
  <c r="K334" i="7"/>
  <c r="K315" i="7"/>
  <c r="K319" i="7" s="1"/>
  <c r="K313" i="7"/>
  <c r="K309" i="7"/>
  <c r="K303" i="7"/>
  <c r="K300" i="7"/>
  <c r="A294" i="7"/>
  <c r="K281" i="7"/>
  <c r="K287" i="7" s="1"/>
  <c r="K320" i="7" s="1"/>
  <c r="K321" i="7" s="1"/>
  <c r="K277" i="7"/>
  <c r="K272" i="7"/>
  <c r="K269" i="7"/>
  <c r="K250" i="7"/>
  <c r="K248" i="7"/>
  <c r="K244" i="7"/>
  <c r="K238" i="7"/>
  <c r="K254" i="7" s="1"/>
  <c r="K235" i="7"/>
  <c r="A229" i="7"/>
  <c r="K216" i="7"/>
  <c r="K222" i="7" s="1"/>
  <c r="K255" i="7" s="1"/>
  <c r="K256" i="7" s="1"/>
  <c r="K212" i="7"/>
  <c r="K207" i="7"/>
  <c r="K204" i="7"/>
  <c r="K185" i="7"/>
  <c r="K189" i="7" s="1"/>
  <c r="K183" i="7"/>
  <c r="K179" i="7"/>
  <c r="K173" i="7"/>
  <c r="K170" i="7"/>
  <c r="A164" i="7"/>
  <c r="K151" i="7"/>
  <c r="K157" i="7" s="1"/>
  <c r="K190" i="7" s="1"/>
  <c r="K191" i="7" s="1"/>
  <c r="K147" i="7"/>
  <c r="K142" i="7"/>
  <c r="K139" i="7"/>
  <c r="K120" i="7"/>
  <c r="K118" i="7"/>
  <c r="K114" i="7"/>
  <c r="K108" i="7"/>
  <c r="K105" i="7"/>
  <c r="K86" i="7"/>
  <c r="K82" i="7"/>
  <c r="K77" i="7"/>
  <c r="K74" i="7"/>
  <c r="K386" i="7" l="1"/>
  <c r="K124" i="7"/>
  <c r="K92" i="7"/>
  <c r="K125" i="7" s="1"/>
  <c r="K126" i="7" l="1"/>
  <c r="A99" i="7" l="1"/>
  <c r="A34" i="7"/>
  <c r="H73" i="6" l="1"/>
  <c r="H72" i="6"/>
  <c r="H71" i="6"/>
  <c r="H70" i="6"/>
  <c r="H69" i="6"/>
  <c r="H68" i="6"/>
  <c r="H67" i="6"/>
  <c r="H66" i="6"/>
  <c r="H65" i="6"/>
  <c r="H6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44" i="6"/>
  <c r="G24" i="6"/>
  <c r="G22" i="6"/>
  <c r="G19" i="6"/>
  <c r="H30" i="6"/>
  <c r="H19" i="6" l="1"/>
  <c r="H31" i="6"/>
  <c r="H22" i="6"/>
  <c r="H24" i="6"/>
  <c r="H37" i="6" l="1"/>
  <c r="H35" i="6"/>
  <c r="H25" i="6"/>
  <c r="H60" i="6"/>
  <c r="G76" i="6"/>
  <c r="G60" i="6"/>
  <c r="G35" i="6"/>
  <c r="G28" i="6"/>
  <c r="G36" i="6"/>
  <c r="H89" i="6" l="1"/>
  <c r="H76" i="6" l="1"/>
  <c r="G39" i="6" l="1"/>
  <c r="H39" i="6"/>
  <c r="H32" i="6"/>
  <c r="G32" i="6"/>
  <c r="H28" i="6"/>
  <c r="H20" i="6"/>
  <c r="G20" i="6"/>
  <c r="H88" i="6" l="1"/>
  <c r="G77" i="6"/>
  <c r="H7" i="6" l="1"/>
  <c r="H90" i="6"/>
</calcChain>
</file>

<file path=xl/sharedStrings.xml><?xml version="1.0" encoding="utf-8"?>
<sst xmlns="http://schemas.openxmlformats.org/spreadsheetml/2006/main" count="748" uniqueCount="234">
  <si>
    <t xml:space="preserve">Region: </t>
  </si>
  <si>
    <t>Province:</t>
  </si>
  <si>
    <t>Pangasinan</t>
  </si>
  <si>
    <t>City/Municipality:</t>
  </si>
  <si>
    <t>ASINGAN</t>
  </si>
  <si>
    <t>Total Budget of LGU:</t>
  </si>
  <si>
    <t>Total GAD Budget:</t>
  </si>
  <si>
    <t>GAD Objective</t>
  </si>
  <si>
    <t>GAD Activity</t>
  </si>
  <si>
    <t>(8)</t>
  </si>
  <si>
    <t>(1)</t>
  </si>
  <si>
    <t>(2)</t>
  </si>
  <si>
    <t>(3)</t>
  </si>
  <si>
    <t>(4)</t>
  </si>
  <si>
    <t>(5)</t>
  </si>
  <si>
    <t>(7)</t>
  </si>
  <si>
    <t>(9)</t>
  </si>
  <si>
    <t>Client-focused</t>
  </si>
  <si>
    <t>Organization-focused</t>
  </si>
  <si>
    <t>SOCIAL SERVICES</t>
  </si>
  <si>
    <t>Provision of comprehensive intervention against gender violence (counseling, referral, financial assistance)</t>
  </si>
  <si>
    <t>To be able to provide knowledge and empower them to know their rights</t>
  </si>
  <si>
    <t>HEALTH</t>
  </si>
  <si>
    <t xml:space="preserve">GAD Focal Point System able to lead gender mainstreaming efforts of the organization. GPFS with enhanced capacities to formulate, implement and monitor GAD PB. </t>
  </si>
  <si>
    <t>GRAND TOTAL (MOOE+CO+PS)</t>
  </si>
  <si>
    <t>Prepared by:</t>
  </si>
  <si>
    <t>Approved by:</t>
  </si>
  <si>
    <t>Municipal Mayor</t>
  </si>
  <si>
    <t>Social Services</t>
  </si>
  <si>
    <t>Civil Registration</t>
  </si>
  <si>
    <t xml:space="preserve">Libreng Kasal and Information Dissemination during the Civil Registration Month </t>
  </si>
  <si>
    <t>Region I</t>
  </si>
  <si>
    <t>ATTRIBUTED PROGRAMS</t>
  </si>
  <si>
    <t xml:space="preserve">Title of LGU Program or Project                                                         </t>
  </si>
  <si>
    <t>Sub-Total A</t>
  </si>
  <si>
    <t>Sub-Total B</t>
  </si>
  <si>
    <t>Sub-Total C</t>
  </si>
  <si>
    <t>Inadequate skills of women on income generating activities</t>
  </si>
  <si>
    <t xml:space="preserve">Protective Services </t>
  </si>
  <si>
    <t>Increasing number of illegitimate children</t>
  </si>
  <si>
    <t>To minimize the number of illegitimate children</t>
  </si>
  <si>
    <t>Lack of Advocacy in the Prevention of VAWC  and awareness on Women's Laws</t>
  </si>
  <si>
    <t>ANNEX D</t>
  </si>
  <si>
    <t>(10)</t>
  </si>
  <si>
    <t>(11)</t>
  </si>
  <si>
    <t>(12)</t>
  </si>
  <si>
    <t>ROSALIE A. JOVER</t>
  </si>
  <si>
    <t>Date:</t>
  </si>
  <si>
    <t>DD/MM/YEAR</t>
  </si>
  <si>
    <t>Adm. Officer-II/GAD Focal Person</t>
  </si>
  <si>
    <t>Certificate of Registration of the chosen scholar</t>
  </si>
  <si>
    <t>Enrollment of the chosen scholar in any public school</t>
  </si>
  <si>
    <t xml:space="preserve">Education/Sholarship Services </t>
  </si>
  <si>
    <t xml:space="preserve">Skills Training         </t>
  </si>
  <si>
    <t xml:space="preserve">Advocacy on VAWC and awareness on Women's Laws           </t>
  </si>
  <si>
    <t>Health Services</t>
  </si>
  <si>
    <t>MCW-IRR Sec. 20 (7) Women's Right to Health</t>
  </si>
  <si>
    <t>INVESTMENT SUPPORT</t>
  </si>
  <si>
    <t xml:space="preserve">To provide comfort while waiting in the processing of their tax payment, particularly pregnant women, senior citizens, and PWDs  </t>
  </si>
  <si>
    <t>To ensure and sustain the LGU's critical consciousness in supporting gender and dev't., women's empowerment and responding to gender issues.</t>
  </si>
  <si>
    <t>Capacity Building Program</t>
  </si>
  <si>
    <t>Seminar/Workshop in any of the following topics: Gender Sensitivity Training (GST), Gender-responsive planning and budgeting, gender analysis, gender audit and GAD tools.</t>
  </si>
  <si>
    <t>Skills Enhancement &amp; Capability Building for Service Provider (Capacity Dev't. on GAD)</t>
  </si>
  <si>
    <t xml:space="preserve">Continuing systematic capability building for members of the GFP and TWG </t>
  </si>
  <si>
    <t>To support the implementation of GAD PPAs and objectives of the LGU</t>
  </si>
  <si>
    <t>Information and Education Campaign (IEC)</t>
  </si>
  <si>
    <t>Provision of needed materials/supplies/equip-ment in the waiting area/lounge for the taxpayers of the municipality (giving priority to pregnant women, senior citizens and PWDs)</t>
  </si>
  <si>
    <t>To be able to provide additional income for women</t>
  </si>
  <si>
    <t>Provision of productivity skills capacity building and livelihood training for women</t>
  </si>
  <si>
    <t>Prevalence of Gender- based violence</t>
  </si>
  <si>
    <t>To be able to provide appropriate services to the survivor of gender- based violence/abuse</t>
  </si>
  <si>
    <t>Provision of papsmear to Permanent and Casual Women Employees of the municipality</t>
  </si>
  <si>
    <t>Prevention and management of reproductive tract cancers such as breast and cervical cancers, and other gynecological conditions and disorders</t>
  </si>
  <si>
    <t>Provision of needed materials/supplies/equip-ment in the preparation of GAD reports and IEC activities (development, printing and dissemination, etc.) that support the GAD PPAs and objectives of the LGUs</t>
  </si>
  <si>
    <t>LGU shall ensure that all members of the GFPS including elected local officials and department heads undergo capacity building programs on GAD</t>
  </si>
  <si>
    <t>GAD Budget</t>
  </si>
  <si>
    <t>Attribution</t>
  </si>
  <si>
    <t>Relevant LGU Program or Project</t>
  </si>
  <si>
    <t>Performance Indicator and Target</t>
  </si>
  <si>
    <t>(6)</t>
  </si>
  <si>
    <t>Approved GAD Budget</t>
  </si>
  <si>
    <t>Actual GAD Cost or Expenditure</t>
  </si>
  <si>
    <t>Variance or Remarks</t>
  </si>
  <si>
    <t xml:space="preserve">Gender Issue or      GAD Mandate </t>
  </si>
  <si>
    <t>Actual Results</t>
  </si>
  <si>
    <t>HGDG                    PIMME/FIMME Score</t>
  </si>
  <si>
    <t>Total Annual Program/Project Cost or Expenditure</t>
  </si>
  <si>
    <t>(13)</t>
  </si>
  <si>
    <t>(14)</t>
  </si>
  <si>
    <t>ENGR. CARLOS F. LOPEZ, JR.</t>
  </si>
  <si>
    <t>No Comfort Room at the Women and Children Protection Desk (WCPD) Room, PNP Building</t>
  </si>
  <si>
    <t xml:space="preserve">To provide privacy for the victims of VAWC cases specially rape victims and domestic violence victims without immediate family/relatives within this municipality </t>
  </si>
  <si>
    <t xml:space="preserve">Protection Services   </t>
  </si>
  <si>
    <t>Construction of Comfort Room at WCPD Room, PNP Building</t>
  </si>
  <si>
    <t>1 Comfort Room Constructed in the WCPD Room, PNP Building</t>
  </si>
  <si>
    <t xml:space="preserve">Scholarship grant to one (1) less fortunate child/"BATANG MAHIRAP EDUKASYON MO SAGOT KO" </t>
  </si>
  <si>
    <t>To help less fortunate children to study in highschool and prevent them to engage in any illegal activities</t>
  </si>
  <si>
    <t xml:space="preserve">Lack of knowledge and skills in leadership of OSY, women, PWDS, Pantawid Pamilya beneficiaries
</t>
  </si>
  <si>
    <t>To be able to enhance the capability of the OSY, women, PWDS, Pantawid Pamilya beneficiaries to lead and improve their social functioning</t>
  </si>
  <si>
    <t xml:space="preserve">Leadership and other Capability Buidling Programs                    </t>
  </si>
  <si>
    <t>Training/Orientation Seminar/Skills Enhancement</t>
  </si>
  <si>
    <t>54 Out of School Youth, Women, PWDs, Pantawid Pamilya Beneficiaries undergone Leadership Program by end of December 2019</t>
  </si>
  <si>
    <t>125 Women/Out of School Youth/Persons with Disabilities/Poor households under the NHTS-PR attended training by end of December 2019</t>
  </si>
  <si>
    <t>4 of reported victims of violence served  by end of December 2019</t>
  </si>
  <si>
    <t>Conduct of advocacy activities to prevent VAWC</t>
  </si>
  <si>
    <t>200 from the Women organizations, Barangay Officials and other Stakeholders attended and aware of the women's laws by end of December 2019</t>
  </si>
  <si>
    <t>50 couples  by end of December 2019</t>
  </si>
  <si>
    <t>The following employees undergone papsmear by year 2019: Permanent Women Employees-62, Casual Women Employees-2</t>
  </si>
  <si>
    <t>Lack of waiting area for the taxpayers of the municipality giving priority to pregnant women/senior citizens and PWDs</t>
  </si>
  <si>
    <t xml:space="preserve">To provide waiting area/lounge for the taxpayers of the municipality particularly pregnant women, senior citizens and PWDs </t>
  </si>
  <si>
    <t>Construction of waiting area/lounge at the information area of the municipality</t>
  </si>
  <si>
    <t>1 waiting area/lounge was constructed at the information area of the municipality to serve the 10,425 female property owners giving priority to pregnant women, senior citizens and PWDs</t>
  </si>
  <si>
    <t xml:space="preserve">Procurement of 1 pc. 43" LED TV, 4 pcs. Gang Chair, 1 pc. Ceiling Fan, 1 pc. Table, 1 pc. Water Dispenser and 1 set of Queuing System (Priority, Numbering, Ticketing) </t>
  </si>
  <si>
    <t>1 pc. 43" LED TV, 4 pcs. Gang Chair, 1 pc. Ceiling Fan, 1 pc. Table, 1 pc. Water Dispenser and 1 set of Queuing System (Priority, Numbering, Ticketing) procured by end of December 2019</t>
  </si>
  <si>
    <t xml:space="preserve">Staff Development </t>
  </si>
  <si>
    <t>2 deepening GAD sessions conducted  by end of December 2019</t>
  </si>
  <si>
    <t>Preparation of 2020 GAD Plan and Budget and 2018 Accomplishment Report/ Information Dissemination</t>
  </si>
  <si>
    <t>1 Agency FY 2020 GAD PB approved and endorsed  by end of December 2019/ Procurement of 1 unit Printer and other materials/supplies needed.</t>
  </si>
  <si>
    <r>
      <rPr>
        <b/>
        <sz val="11"/>
        <rFont val="Tahoma"/>
        <family val="2"/>
      </rPr>
      <t>Elected Officials-12 (</t>
    </r>
    <r>
      <rPr>
        <sz val="11"/>
        <rFont val="Tahoma"/>
        <family val="2"/>
      </rPr>
      <t>Male-7, Female-4, Vacant-1 /</t>
    </r>
    <r>
      <rPr>
        <b/>
        <sz val="11"/>
        <rFont val="Tahoma"/>
        <family val="2"/>
      </rPr>
      <t>Permanent Employees-112</t>
    </r>
    <r>
      <rPr>
        <sz val="11"/>
        <rFont val="Tahoma"/>
        <family val="2"/>
      </rPr>
      <t xml:space="preserve"> (Male-38, Female-60, Vacant-14)/</t>
    </r>
    <r>
      <rPr>
        <b/>
        <sz val="11"/>
        <rFont val="Tahoma"/>
        <family val="2"/>
      </rPr>
      <t>Casual Employees</t>
    </r>
    <r>
      <rPr>
        <sz val="11"/>
        <rFont val="Tahoma"/>
        <family val="2"/>
      </rPr>
      <t xml:space="preserve"> (Male-2, Female-2/COP-1, </t>
    </r>
    <r>
      <rPr>
        <b/>
        <sz val="11"/>
        <rFont val="Tahoma"/>
        <family val="2"/>
      </rPr>
      <t>MCW Pres.-1</t>
    </r>
    <r>
      <rPr>
        <sz val="11"/>
        <rFont val="Tahoma"/>
        <family val="2"/>
      </rPr>
      <t>,</t>
    </r>
    <r>
      <rPr>
        <b/>
        <sz val="11"/>
        <rFont val="Tahoma"/>
        <family val="2"/>
      </rPr>
      <t xml:space="preserve"> KALIPI Pres.-1</t>
    </r>
    <r>
      <rPr>
        <sz val="11"/>
        <rFont val="Tahoma"/>
        <family val="2"/>
      </rPr>
      <t>). These participants are GAD capacitated at the end of their seminar/workshop</t>
    </r>
  </si>
  <si>
    <t>PEACE AND ORDER AND PUBLIC SAFETY</t>
  </si>
  <si>
    <t>GAD Attributed Program/Project Cost or Expenditure</t>
  </si>
  <si>
    <t>FY  2019</t>
  </si>
  <si>
    <t>ANNUAL GENDER AND DEVELOPMENT (GAD) ACCOMPLISHMENT REPORT</t>
  </si>
  <si>
    <r>
      <t xml:space="preserve">"Puhunan para sa mga Kababaihan" Program </t>
    </r>
    <r>
      <rPr>
        <sz val="11"/>
        <color rgb="FFFF0000"/>
        <rFont val="Tahoma"/>
        <family val="2"/>
      </rPr>
      <t>CLIENT-FOCUSED</t>
    </r>
  </si>
  <si>
    <r>
      <t xml:space="preserve">Prevention of Maternal and Child Health/Infant death </t>
    </r>
    <r>
      <rPr>
        <sz val="11"/>
        <color rgb="FFFF0000"/>
        <rFont val="Tahoma"/>
        <family val="2"/>
      </rPr>
      <t>CLIENT-FOCUSED</t>
    </r>
  </si>
  <si>
    <r>
      <t xml:space="preserve">Early detection &amp; treatment of mental retardation &amp; even death to newborn babies </t>
    </r>
    <r>
      <rPr>
        <sz val="11"/>
        <color rgb="FFFF0000"/>
        <rFont val="Tahoma"/>
        <family val="2"/>
      </rPr>
      <t>CLIENT-FOCUSED</t>
    </r>
  </si>
  <si>
    <r>
      <t xml:space="preserve">Information, education &amp; motivation of both spouses in practicing family planning </t>
    </r>
    <r>
      <rPr>
        <sz val="11"/>
        <color rgb="FFFF0000"/>
        <rFont val="Tahoma"/>
        <family val="2"/>
      </rPr>
      <t>CLIENT-FOCUSED</t>
    </r>
  </si>
  <si>
    <r>
      <t xml:space="preserve">Prevent adolescents engaging in pre-marital sex and exposure to STI's </t>
    </r>
    <r>
      <rPr>
        <sz val="11"/>
        <color rgb="FFFF0000"/>
        <rFont val="Tahoma"/>
        <family val="2"/>
      </rPr>
      <t>CLIENT-FOCUSED</t>
    </r>
  </si>
  <si>
    <r>
      <t xml:space="preserve">Symposium for AIDS Awareness </t>
    </r>
    <r>
      <rPr>
        <sz val="11"/>
        <color rgb="FFFF0000"/>
        <rFont val="Tahoma"/>
        <family val="2"/>
      </rPr>
      <t>CLIENT-FOCUSED</t>
    </r>
  </si>
  <si>
    <r>
      <t xml:space="preserve">Opportunities to education mostly members of 4Ps who are high school undergraduates and some battered housewives </t>
    </r>
    <r>
      <rPr>
        <sz val="11"/>
        <color rgb="FFFF0000"/>
        <rFont val="Tahoma"/>
        <family val="2"/>
      </rPr>
      <t>CLIENT-FOCUSED</t>
    </r>
  </si>
  <si>
    <r>
      <t xml:space="preserve">Iron Supplementation for Pregnant Women/Lactating Women and Pre-Schoolers </t>
    </r>
    <r>
      <rPr>
        <sz val="11"/>
        <color rgb="FFFF0000"/>
        <rFont val="Tahoma"/>
        <family val="2"/>
      </rPr>
      <t>CLIENT-FOCUSED</t>
    </r>
  </si>
  <si>
    <t>Aid to Public Schools</t>
  </si>
  <si>
    <t>Better access to economic activities especially for women</t>
  </si>
  <si>
    <t xml:space="preserve">Improvement of poor women/children/senior citizens health due to pollution, dirty passageways, alleys &amp; spaces in the market &amp; poor preservation of meat after being slaugthered </t>
  </si>
  <si>
    <t>Sportsfest for the employees of the municipality including elected officials and department heads</t>
  </si>
  <si>
    <t xml:space="preserve">Availment of affordable and safe assorted vegetables seeds </t>
  </si>
  <si>
    <t>Access to quality papaya seedlings for backyard gardening for family consumption</t>
  </si>
  <si>
    <t>Protection of the community from rabies viral infection</t>
  </si>
  <si>
    <t>Eradication of viral infections and parasites on animals</t>
  </si>
  <si>
    <t>Sustenance of tilapia population in the communal bodies of water within the municipality for the consumption of the community</t>
  </si>
  <si>
    <t xml:space="preserve">Financial assistance for the victims of abuse, human trafficking and their family </t>
  </si>
  <si>
    <t xml:space="preserve">Financial assistance for Children in Conflict of the Law (CICL) and Children at Risk (CAR) </t>
  </si>
  <si>
    <t>Financial Assistance for Exemplary Students (National Level)-Elementary to Highschool</t>
  </si>
  <si>
    <t>Vitamins and feeding program for severely underweight children</t>
  </si>
  <si>
    <t xml:space="preserve">Water Testing/Sampling in every schools (from Elementary to Highschool) to know the potability and safety for drinking </t>
  </si>
  <si>
    <t>Fogging/Misting Operation in the 21 Barangays</t>
  </si>
  <si>
    <t>"Hataw Sayaw" for government officials and employees as well as students and teachers in the town</t>
  </si>
  <si>
    <t>Promotion of "Kankanen Festival" to attract stakeholders or regular producers of the "kankanen" for market availability</t>
  </si>
  <si>
    <t>Access to relief goods/medicines, etc. of calamity victims in the 21 brgys. of Asingan</t>
  </si>
  <si>
    <t>55.00/Implemented</t>
  </si>
  <si>
    <t>Implemented</t>
  </si>
  <si>
    <t>Not Implemented/Not allowed by the Mun. Accountant. It should be financial assistance not scholarship grant.</t>
  </si>
  <si>
    <t>20,000.00/Implemented</t>
  </si>
  <si>
    <t>1,593.75/Implemented</t>
  </si>
  <si>
    <t>86,052.00/Implemented</t>
  </si>
  <si>
    <t>5.00/Implemented</t>
  </si>
  <si>
    <t>7,612.00/Implemented (Approved GAD Budget was adjusted due to IRA decrease)</t>
  </si>
  <si>
    <t>Not Implemented/this was omitted due to IRA decrease</t>
  </si>
  <si>
    <t>-30,600.68/Implemented (amount in excess of the approved budget was taken from skills capacity building and livelihood training for women)</t>
  </si>
  <si>
    <t>55,611.00/Implemented (Approved GAD Budget was adjusted due to IRA decrease)</t>
  </si>
  <si>
    <t>-70,000.00/Implemented (amount in excess of the approved budget was taken from the materials/supplies/ equipment in the waiting area/lounge</t>
  </si>
  <si>
    <t>Box 16. GAD checklist for project management and implementation</t>
  </si>
  <si>
    <t>" PUHUNAN PARA SA MGA KABABAIHAN"</t>
  </si>
  <si>
    <t>1.1</t>
  </si>
  <si>
    <t>1.0 Supportive project management (max score: 2; for each item, 1.0)</t>
  </si>
  <si>
    <t>1.2</t>
  </si>
  <si>
    <t>No</t>
  </si>
  <si>
    <t>(2a)</t>
  </si>
  <si>
    <t>Response</t>
  </si>
  <si>
    <t xml:space="preserve">Partly </t>
  </si>
  <si>
    <t>yes</t>
  </si>
  <si>
    <t>(2b)</t>
  </si>
  <si>
    <t>Yes</t>
  </si>
  <si>
    <t>(2c)</t>
  </si>
  <si>
    <t>Score for the item or element</t>
  </si>
  <si>
    <t xml:space="preserve">2.0 Technically competent staff of consultants (max score: 2; for </t>
  </si>
  <si>
    <t>each item, 0.67)</t>
  </si>
  <si>
    <t>2.1</t>
  </si>
  <si>
    <t>2.2</t>
  </si>
  <si>
    <t>2.3</t>
  </si>
  <si>
    <t>item, 1)</t>
  </si>
  <si>
    <t>3.0 Committed Philippine government agency (max score: 2; for each</t>
  </si>
  <si>
    <t>3.1</t>
  </si>
  <si>
    <t>3.2</t>
  </si>
  <si>
    <t>4.0 GAD implementation processes and procedures (max score: 2; for</t>
  </si>
  <si>
    <t>each item, 0.5)</t>
  </si>
  <si>
    <t>4.2</t>
  </si>
  <si>
    <t>4.3</t>
  </si>
  <si>
    <t>4.4</t>
  </si>
  <si>
    <t>TOTAL GAD SCORE - PROJECT MANAGEMENT</t>
  </si>
  <si>
    <t>GAD Checklist for Project Management, and Monitoring and Monitoring and Evaluation</t>
  </si>
  <si>
    <t>Box 17. GAD checklist for project monitoring and evaluation</t>
  </si>
  <si>
    <t>Element and guide question</t>
  </si>
  <si>
    <t>Total score for the element</t>
  </si>
  <si>
    <t xml:space="preserve">2.0 Project database includes sex-disaggregated and gender-related </t>
  </si>
  <si>
    <r>
      <t xml:space="preserve">1.0 Project monitoring system being used by the project includes indicators that measure gender differences in outputs, results, and outcomes. </t>
    </r>
    <r>
      <rPr>
        <i/>
        <sz val="11"/>
        <color theme="1"/>
        <rFont val="Calibri"/>
        <family val="2"/>
        <scheme val="minor"/>
      </rPr>
      <t>(max score: 2; for each item, 1)</t>
    </r>
  </si>
  <si>
    <r>
      <t xml:space="preserve">information. </t>
    </r>
    <r>
      <rPr>
        <i/>
        <sz val="11"/>
        <color theme="1"/>
        <rFont val="Calibri"/>
        <family val="2"/>
        <scheme val="minor"/>
      </rPr>
      <t>(max score: 2; for each item, 0.5)</t>
    </r>
  </si>
  <si>
    <t>2.4</t>
  </si>
  <si>
    <t xml:space="preserve">3.0 Gender equality and women's empowerment targets are being met </t>
  </si>
  <si>
    <r>
      <rPr>
        <i/>
        <sz val="11"/>
        <color theme="1"/>
        <rFont val="Calibri"/>
        <family val="2"/>
        <scheme val="minor"/>
      </rPr>
      <t>(max score:4)</t>
    </r>
  </si>
  <si>
    <t>4.0 Project addresses gender issues arising from or during its</t>
  </si>
  <si>
    <r>
      <t xml:space="preserve">implementation. </t>
    </r>
    <r>
      <rPr>
        <i/>
        <sz val="11"/>
        <color theme="1"/>
        <rFont val="Calibri"/>
        <family val="2"/>
        <scheme val="minor"/>
      </rPr>
      <t>(possible scores: 0, 1.0, 2.0)</t>
    </r>
  </si>
  <si>
    <t>for each item, 1)</t>
  </si>
  <si>
    <r>
      <t xml:space="preserve">5.0 Participatory monitoring and evaluation processes </t>
    </r>
    <r>
      <rPr>
        <i/>
        <sz val="11"/>
        <color theme="1"/>
        <rFont val="Calibri"/>
        <family val="2"/>
        <scheme val="minor"/>
      </rPr>
      <t>(max score: 2;</t>
    </r>
  </si>
  <si>
    <t>5.1</t>
  </si>
  <si>
    <t>5.2</t>
  </si>
  <si>
    <t>TOTAL GAD SCORE - MONITORING AND EVALUATION</t>
  </si>
  <si>
    <t>TOTAL GAD SCORE - PROJECT MANAGEMENT (from box 16)</t>
  </si>
  <si>
    <t>TOTAL GAD SCORE - PROJECT IMPLEMENTATION</t>
  </si>
  <si>
    <t>" PREVENTION OF MATERNAL AND CHILD HEALTH/INFANT DEATH"</t>
  </si>
  <si>
    <t>" EARLY DETECTION AND TREATMENT OF MENTAL RETARDATION &amp; EVEN DEATH TO NEWBORN BABIES"</t>
  </si>
  <si>
    <t>" INFORMATION, EDUCATION &amp; MOTIVATION OF BOTH SPOUSES IN PRACTICING FAMILY PLANNING"</t>
  </si>
  <si>
    <t>" PREVENT ADOLESCENTS ENGAGING IN PRE-MARITAL SEX AND EXPOSURE TO STI'S "</t>
  </si>
  <si>
    <t>" SYMPOSIUM FOR AIDS AWARENESS "</t>
  </si>
  <si>
    <t>" OPPORTUNITIES TO EDUCATION MOSTLY MEMBERS OF 4Ps WHO ARE HIGH SCHOOL UNDERGRADUATES AND SOME BATTERED HOUSEWIVES "</t>
  </si>
  <si>
    <t>ü</t>
  </si>
  <si>
    <t>Implemented-Prizes courtesy of the Mayor</t>
  </si>
  <si>
    <t>Implemented-given by DOH</t>
  </si>
  <si>
    <t>Not Implemented</t>
  </si>
  <si>
    <t>Implemented-but without incurred expenses under Tourism Fund</t>
  </si>
  <si>
    <t>1 Comfort Room Constructed</t>
  </si>
  <si>
    <t>-</t>
  </si>
  <si>
    <t>36 couples got married</t>
  </si>
  <si>
    <r>
      <t>100%  of participants undergone Capability Building Programs.</t>
    </r>
    <r>
      <rPr>
        <b/>
        <sz val="11"/>
        <rFont val="Tahoma"/>
        <family val="2"/>
      </rPr>
      <t xml:space="preserve"> *Capability Building of Women &amp; bench-marking</t>
    </r>
    <r>
      <rPr>
        <sz val="11"/>
        <rFont val="Tahoma"/>
        <family val="2"/>
      </rPr>
      <t xml:space="preserve"> -448 (M-49/F-399), *</t>
    </r>
    <r>
      <rPr>
        <b/>
        <sz val="11"/>
        <rFont val="Tahoma"/>
        <family val="2"/>
      </rPr>
      <t>PYA Leadership Training</t>
    </r>
    <r>
      <rPr>
        <sz val="11"/>
        <rFont val="Tahoma"/>
        <family val="2"/>
      </rPr>
      <t>- 52 (M-26/F-26), *</t>
    </r>
    <r>
      <rPr>
        <b/>
        <sz val="11"/>
        <rFont val="Tahoma"/>
        <family val="2"/>
      </rPr>
      <t>Capability Building Child Representative</t>
    </r>
    <r>
      <rPr>
        <sz val="11"/>
        <rFont val="Tahoma"/>
        <family val="2"/>
      </rPr>
      <t>-30 (M-6/F-24), *</t>
    </r>
    <r>
      <rPr>
        <b/>
        <sz val="11"/>
        <rFont val="Tahoma"/>
        <family val="2"/>
      </rPr>
      <t>PWD  (PDAO Officers)</t>
    </r>
    <r>
      <rPr>
        <sz val="11"/>
        <rFont val="Tahoma"/>
        <family val="2"/>
      </rPr>
      <t>-120 (M-53/F-67), *</t>
    </r>
    <r>
      <rPr>
        <b/>
        <sz val="11"/>
        <rFont val="Tahoma"/>
        <family val="2"/>
      </rPr>
      <t>Capability Building on Women Group, Solo Parents and Brgy. Women</t>
    </r>
    <r>
      <rPr>
        <sz val="11"/>
        <rFont val="Tahoma"/>
        <family val="2"/>
      </rPr>
      <t>-154 (M-28/F-126)</t>
    </r>
    <r>
      <rPr>
        <i/>
        <sz val="11"/>
        <rFont val="Tahoma"/>
        <family val="2"/>
      </rPr>
      <t xml:space="preserve"> </t>
    </r>
  </si>
  <si>
    <t>1 Female victim of violence was given Financial Assistance</t>
  </si>
  <si>
    <t>29/01/2020</t>
  </si>
  <si>
    <t>Automatic Sliding Door installed in the waiting area, served the 10,638 female property owners and 916 female business owners, giving priority to pregnant women, senior citizens and PWDs</t>
  </si>
  <si>
    <r>
      <rPr>
        <sz val="11"/>
        <rFont val="Tahoma"/>
        <family val="2"/>
      </rPr>
      <t xml:space="preserve">100% Participants undergone </t>
    </r>
    <r>
      <rPr>
        <b/>
        <sz val="11"/>
        <rFont val="Tahoma"/>
        <family val="2"/>
      </rPr>
      <t>Skills Training on rugs, eco bags &amp; face mask-</t>
    </r>
    <r>
      <rPr>
        <sz val="11"/>
        <rFont val="Tahoma"/>
        <family val="2"/>
      </rPr>
      <t>31 (M-9/F-22),</t>
    </r>
    <r>
      <rPr>
        <b/>
        <sz val="11"/>
        <rFont val="Tahoma"/>
        <family val="2"/>
      </rPr>
      <t xml:space="preserve"> Hilot Wellness Massage-20 </t>
    </r>
    <r>
      <rPr>
        <sz val="11"/>
        <rFont val="Tahoma"/>
        <family val="2"/>
      </rPr>
      <t>(M-4/F-16),</t>
    </r>
    <r>
      <rPr>
        <b/>
        <sz val="11"/>
        <rFont val="Tahoma"/>
        <family val="2"/>
      </rPr>
      <t xml:space="preserve"> Bread &amp; Pastry-</t>
    </r>
    <r>
      <rPr>
        <sz val="11"/>
        <rFont val="Tahoma"/>
        <family val="2"/>
      </rPr>
      <t>42 (M-11/F-31),</t>
    </r>
    <r>
      <rPr>
        <b/>
        <sz val="11"/>
        <rFont val="Tahoma"/>
        <family val="2"/>
      </rPr>
      <t xml:space="preserve"> Vinegar Making-</t>
    </r>
    <r>
      <rPr>
        <sz val="11"/>
        <rFont val="Tahoma"/>
        <family val="2"/>
      </rPr>
      <t>(F-13)</t>
    </r>
  </si>
  <si>
    <t>1 LED TV ,  4 sets gang chair, 1 pc. water  dispenser procured.</t>
  </si>
  <si>
    <t>1 unit  3-in1 printer procured for the preparation of GAD reports</t>
  </si>
  <si>
    <t>100% of participants completed the orientation (Total- 44 (M-15/F-29)</t>
  </si>
  <si>
    <r>
      <t xml:space="preserve">100% of Participants Completed the Capability Building Program entitled " </t>
    </r>
    <r>
      <rPr>
        <b/>
        <sz val="11"/>
        <rFont val="Tahoma"/>
        <family val="2"/>
      </rPr>
      <t>Seminar Workshop on Gender and Dev't. Focused on Work Attitude and Values Enhancement (W.A.V.E.) and Organizational Strengthening.</t>
    </r>
    <r>
      <rPr>
        <sz val="11"/>
        <rFont val="Tahoma"/>
        <family val="2"/>
      </rPr>
      <t xml:space="preserve"> Total No. of Attendees-121 (M-54/F-67)</t>
    </r>
  </si>
  <si>
    <t>11,876.23/Implemented (Approved GAD Budget was adjusted due to IRA decrease)</t>
  </si>
  <si>
    <t>Attended the 3-day seminar-workshop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</si>
</sst>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[$-409]mmmm\ d\,\ yyyy;@"/>
    <numFmt numFmtId="165" formatCode="#,##0.0"/>
  </numFmts>
  <fonts count="20" x14ac:knownFonts="1">
    <font>
      <sz val="11"/>
      <color theme="1"/>
      <name val="Calibri"/>
      <family val="2"/>
      <scheme val="minor"/>
    </font>
    <font>
      <b/>
      <sz val="8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11"/>
      <color theme="0"/>
      <name val="Tahoma"/>
      <family val="2"/>
    </font>
    <font>
      <b/>
      <i/>
      <u/>
      <sz val="1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i/>
      <sz val="11"/>
      <name val="Tahoma"/>
      <family val="2"/>
    </font>
    <font>
      <sz val="11"/>
      <color theme="0"/>
      <name val="Tahoma"/>
      <family val="2"/>
    </font>
    <font>
      <sz val="11"/>
      <color rgb="FFFF0000"/>
      <name val="Tahoma"/>
      <family val="2"/>
    </font>
    <font>
      <b/>
      <sz val="10"/>
      <color theme="1"/>
      <name val="Tahoma"/>
      <family val="2"/>
    </font>
    <font>
      <sz val="11"/>
      <color theme="1"/>
      <name val="Calibri"/>
      <family val="2"/>
      <scheme val="minor"/>
    </font>
    <font>
      <i/>
      <sz val="11"/>
      <name val="Tahoma"/>
      <family val="2"/>
    </font>
    <font>
      <i/>
      <sz val="11"/>
      <color theme="1"/>
      <name val="Tahoma"/>
      <family val="2"/>
    </font>
    <font>
      <b/>
      <i/>
      <sz val="11"/>
      <color theme="1"/>
      <name val="Tahoma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Wingdings"/>
      <charset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FF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294">
    <xf numFmtId="0" fontId="0" fillId="0" borderId="0" xfId="0"/>
    <xf numFmtId="4" fontId="2" fillId="0" borderId="9" xfId="0" applyNumberFormat="1" applyFont="1" applyBorder="1" applyAlignment="1">
      <alignment horizontal="right" vertical="top" wrapText="1"/>
    </xf>
    <xf numFmtId="0" fontId="3" fillId="0" borderId="9" xfId="0" applyFont="1" applyBorder="1" applyAlignment="1">
      <alignment horizontal="left" vertical="top" wrapText="1"/>
    </xf>
    <xf numFmtId="0" fontId="2" fillId="0" borderId="0" xfId="0" applyFont="1" applyAlignment="1">
      <alignment horizontal="right"/>
    </xf>
    <xf numFmtId="0" fontId="3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/>
    <xf numFmtId="0" fontId="3" fillId="0" borderId="2" xfId="0" applyFont="1" applyBorder="1" applyAlignment="1">
      <alignment wrapText="1"/>
    </xf>
    <xf numFmtId="0" fontId="2" fillId="0" borderId="0" xfId="0" applyFont="1"/>
    <xf numFmtId="0" fontId="3" fillId="2" borderId="0" xfId="0" applyFont="1" applyFill="1" applyAlignment="1"/>
    <xf numFmtId="0" fontId="3" fillId="2" borderId="0" xfId="0" applyFont="1" applyFill="1" applyAlignment="1">
      <alignment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5" fillId="4" borderId="9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wrapText="1"/>
    </xf>
    <xf numFmtId="0" fontId="3" fillId="4" borderId="9" xfId="0" applyFont="1" applyFill="1" applyBorder="1" applyAlignment="1">
      <alignment horizontal="left" wrapText="1"/>
    </xf>
    <xf numFmtId="0" fontId="3" fillId="4" borderId="9" xfId="0" applyFont="1" applyFill="1" applyBorder="1" applyAlignment="1">
      <alignment vertical="top" wrapText="1"/>
    </xf>
    <xf numFmtId="0" fontId="3" fillId="4" borderId="9" xfId="0" applyFont="1" applyFill="1" applyBorder="1" applyAlignment="1">
      <alignment horizontal="left" vertical="top" wrapText="1"/>
    </xf>
    <xf numFmtId="4" fontId="2" fillId="4" borderId="9" xfId="0" applyNumberFormat="1" applyFont="1" applyFill="1" applyBorder="1" applyAlignment="1">
      <alignment horizontal="center"/>
    </xf>
    <xf numFmtId="4" fontId="2" fillId="4" borderId="9" xfId="0" applyNumberFormat="1" applyFont="1" applyFill="1" applyBorder="1" applyAlignment="1">
      <alignment horizontal="right"/>
    </xf>
    <xf numFmtId="0" fontId="2" fillId="4" borderId="9" xfId="0" applyFont="1" applyFill="1" applyBorder="1"/>
    <xf numFmtId="0" fontId="3" fillId="2" borderId="9" xfId="0" applyFont="1" applyFill="1" applyBorder="1" applyAlignment="1">
      <alignment horizontal="left" vertical="top" wrapText="1"/>
    </xf>
    <xf numFmtId="0" fontId="2" fillId="0" borderId="9" xfId="0" applyFont="1" applyBorder="1" applyAlignment="1">
      <alignment horizontal="center" vertical="top" wrapText="1"/>
    </xf>
    <xf numFmtId="0" fontId="3" fillId="0" borderId="9" xfId="0" applyFont="1" applyBorder="1" applyAlignment="1">
      <alignment vertical="top" wrapText="1"/>
    </xf>
    <xf numFmtId="4" fontId="2" fillId="4" borderId="9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wrapText="1"/>
    </xf>
    <xf numFmtId="0" fontId="3" fillId="0" borderId="12" xfId="0" applyFont="1" applyBorder="1" applyAlignment="1">
      <alignment wrapText="1"/>
    </xf>
    <xf numFmtId="0" fontId="2" fillId="0" borderId="11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2" fillId="0" borderId="11" xfId="0" applyFont="1" applyBorder="1" applyAlignment="1">
      <alignment horizontal="left"/>
    </xf>
    <xf numFmtId="0" fontId="2" fillId="0" borderId="12" xfId="0" applyFont="1" applyBorder="1"/>
    <xf numFmtId="0" fontId="2" fillId="0" borderId="13" xfId="0" applyFont="1" applyBorder="1"/>
    <xf numFmtId="0" fontId="3" fillId="2" borderId="3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3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/>
    <xf numFmtId="0" fontId="7" fillId="0" borderId="0" xfId="0" applyFont="1"/>
    <xf numFmtId="0" fontId="7" fillId="0" borderId="0" xfId="0" applyFont="1" applyAlignment="1">
      <alignment horizontal="center"/>
    </xf>
    <xf numFmtId="0" fontId="8" fillId="4" borderId="9" xfId="0" applyFont="1" applyFill="1" applyBorder="1" applyAlignment="1">
      <alignment horizontal="left" vertical="top" wrapText="1"/>
    </xf>
    <xf numFmtId="0" fontId="6" fillId="3" borderId="0" xfId="0" applyFont="1" applyFill="1"/>
    <xf numFmtId="4" fontId="7" fillId="2" borderId="15" xfId="0" applyNumberFormat="1" applyFont="1" applyFill="1" applyBorder="1" applyAlignment="1">
      <alignment horizontal="center" vertical="top" wrapText="1"/>
    </xf>
    <xf numFmtId="4" fontId="7" fillId="2" borderId="1" xfId="0" applyNumberFormat="1" applyFont="1" applyFill="1" applyBorder="1" applyAlignment="1">
      <alignment horizontal="right" wrapText="1"/>
    </xf>
    <xf numFmtId="0" fontId="2" fillId="5" borderId="9" xfId="0" applyFont="1" applyFill="1" applyBorder="1" applyAlignment="1">
      <alignment horizontal="center" vertical="top" wrapText="1"/>
    </xf>
    <xf numFmtId="0" fontId="3" fillId="5" borderId="9" xfId="0" applyFont="1" applyFill="1" applyBorder="1" applyAlignment="1">
      <alignment wrapText="1"/>
    </xf>
    <xf numFmtId="0" fontId="3" fillId="5" borderId="9" xfId="0" applyFont="1" applyFill="1" applyBorder="1" applyAlignment="1">
      <alignment horizontal="left" wrapText="1"/>
    </xf>
    <xf numFmtId="0" fontId="3" fillId="5" borderId="9" xfId="0" applyFont="1" applyFill="1" applyBorder="1" applyAlignment="1">
      <alignment vertical="top" wrapText="1"/>
    </xf>
    <xf numFmtId="0" fontId="3" fillId="5" borderId="9" xfId="0" applyFont="1" applyFill="1" applyBorder="1" applyAlignment="1">
      <alignment horizontal="left" vertical="top" wrapText="1"/>
    </xf>
    <xf numFmtId="4" fontId="2" fillId="5" borderId="9" xfId="0" applyNumberFormat="1" applyFont="1" applyFill="1" applyBorder="1" applyAlignment="1">
      <alignment horizontal="right"/>
    </xf>
    <xf numFmtId="0" fontId="2" fillId="5" borderId="9" xfId="0" applyFont="1" applyFill="1" applyBorder="1"/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4" fontId="2" fillId="0" borderId="0" xfId="0" applyNumberFormat="1" applyFont="1" applyBorder="1" applyAlignment="1">
      <alignment horizontal="right" vertical="top" wrapText="1"/>
    </xf>
    <xf numFmtId="4" fontId="7" fillId="2" borderId="9" xfId="0" applyNumberFormat="1" applyFont="1" applyFill="1" applyBorder="1" applyAlignment="1">
      <alignment horizontal="center" wrapText="1"/>
    </xf>
    <xf numFmtId="164" fontId="1" fillId="0" borderId="3" xfId="0" quotePrefix="1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4" fontId="11" fillId="0" borderId="0" xfId="0" applyNumberFormat="1" applyFont="1"/>
    <xf numFmtId="4" fontId="11" fillId="0" borderId="1" xfId="0" applyNumberFormat="1" applyFont="1" applyBorder="1"/>
    <xf numFmtId="4" fontId="11" fillId="0" borderId="16" xfId="0" applyNumberFormat="1" applyFont="1" applyBorder="1"/>
    <xf numFmtId="0" fontId="2" fillId="0" borderId="0" xfId="0" applyFont="1" applyBorder="1" applyAlignment="1">
      <alignment horizontal="center" vertical="top"/>
    </xf>
    <xf numFmtId="43" fontId="2" fillId="0" borderId="1" xfId="1" applyFont="1" applyBorder="1"/>
    <xf numFmtId="4" fontId="7" fillId="0" borderId="0" xfId="0" applyNumberFormat="1" applyFont="1"/>
    <xf numFmtId="0" fontId="3" fillId="2" borderId="9" xfId="0" applyFont="1" applyFill="1" applyBorder="1" applyAlignment="1">
      <alignment vertical="top" wrapText="1"/>
    </xf>
    <xf numFmtId="0" fontId="2" fillId="2" borderId="9" xfId="0" applyFont="1" applyFill="1" applyBorder="1" applyAlignment="1">
      <alignment horizontal="center" vertical="top" wrapText="1"/>
    </xf>
    <xf numFmtId="4" fontId="2" fillId="2" borderId="9" xfId="0" applyNumberFormat="1" applyFont="1" applyFill="1" applyBorder="1" applyAlignment="1">
      <alignment horizontal="right" vertical="top"/>
    </xf>
    <xf numFmtId="0" fontId="3" fillId="0" borderId="0" xfId="0" applyFont="1"/>
    <xf numFmtId="0" fontId="3" fillId="0" borderId="0" xfId="0" applyFont="1" applyAlignment="1">
      <alignment vertical="top"/>
    </xf>
    <xf numFmtId="0" fontId="3" fillId="0" borderId="9" xfId="0" quotePrefix="1" applyFont="1" applyBorder="1" applyAlignment="1">
      <alignment horizontal="left" vertical="top" wrapText="1"/>
    </xf>
    <xf numFmtId="4" fontId="2" fillId="2" borderId="9" xfId="0" applyNumberFormat="1" applyFont="1" applyFill="1" applyBorder="1" applyAlignment="1">
      <alignment horizontal="right" vertical="top" wrapText="1"/>
    </xf>
    <xf numFmtId="0" fontId="2" fillId="2" borderId="9" xfId="0" quotePrefix="1" applyFont="1" applyFill="1" applyBorder="1" applyAlignment="1">
      <alignment horizontal="center" vertical="top" wrapText="1"/>
    </xf>
    <xf numFmtId="0" fontId="3" fillId="2" borderId="9" xfId="0" quotePrefix="1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center" vertical="top" wrapText="1"/>
    </xf>
    <xf numFmtId="0" fontId="6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10" fontId="7" fillId="2" borderId="2" xfId="0" applyNumberFormat="1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4" fontId="7" fillId="2" borderId="15" xfId="0" applyNumberFormat="1" applyFont="1" applyFill="1" applyBorder="1" applyAlignment="1">
      <alignment wrapText="1"/>
    </xf>
    <xf numFmtId="0" fontId="7" fillId="2" borderId="15" xfId="0" applyNumberFormat="1" applyFont="1" applyFill="1" applyBorder="1" applyAlignment="1">
      <alignment wrapText="1"/>
    </xf>
    <xf numFmtId="4" fontId="7" fillId="2" borderId="9" xfId="0" applyNumberFormat="1" applyFont="1" applyFill="1" applyBorder="1" applyAlignment="1">
      <alignment wrapText="1"/>
    </xf>
    <xf numFmtId="0" fontId="7" fillId="2" borderId="9" xfId="0" applyNumberFormat="1" applyFont="1" applyFill="1" applyBorder="1" applyAlignment="1">
      <alignment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9" xfId="0" quotePrefix="1" applyFont="1" applyFill="1" applyBorder="1" applyAlignment="1">
      <alignment horizont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4" fontId="4" fillId="6" borderId="4" xfId="0" applyNumberFormat="1" applyFont="1" applyFill="1" applyBorder="1" applyAlignment="1">
      <alignment horizontal="center" vertical="center" wrapText="1"/>
    </xf>
    <xf numFmtId="0" fontId="4" fillId="6" borderId="8" xfId="0" quotePrefix="1" applyFont="1" applyFill="1" applyBorder="1" applyAlignment="1">
      <alignment horizontal="center" vertical="center" wrapText="1"/>
    </xf>
    <xf numFmtId="0" fontId="4" fillId="6" borderId="6" xfId="0" quotePrefix="1" applyFont="1" applyFill="1" applyBorder="1" applyAlignment="1">
      <alignment horizontal="center" vertical="center" wrapText="1"/>
    </xf>
    <xf numFmtId="0" fontId="4" fillId="6" borderId="8" xfId="0" quotePrefix="1" applyNumberFormat="1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/>
    </xf>
    <xf numFmtId="4" fontId="7" fillId="2" borderId="9" xfId="0" applyNumberFormat="1" applyFont="1" applyFill="1" applyBorder="1" applyAlignment="1">
      <alignment vertical="center" wrapText="1"/>
    </xf>
    <xf numFmtId="4" fontId="7" fillId="2" borderId="15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 wrapText="1"/>
    </xf>
    <xf numFmtId="4" fontId="7" fillId="2" borderId="0" xfId="0" applyNumberFormat="1" applyFont="1" applyFill="1" applyBorder="1" applyAlignment="1">
      <alignment horizontal="center" wrapText="1"/>
    </xf>
    <xf numFmtId="4" fontId="7" fillId="2" borderId="0" xfId="0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2" fillId="2" borderId="0" xfId="0" applyFont="1" applyFill="1" applyBorder="1"/>
    <xf numFmtId="10" fontId="2" fillId="2" borderId="0" xfId="0" applyNumberFormat="1" applyFont="1" applyFill="1" applyBorder="1" applyAlignment="1">
      <alignment horizontal="right"/>
    </xf>
    <xf numFmtId="43" fontId="2" fillId="2" borderId="0" xfId="1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4" fillId="2" borderId="0" xfId="0" quotePrefix="1" applyFont="1" applyFill="1" applyBorder="1" applyAlignment="1">
      <alignment horizontal="center" wrapText="1"/>
    </xf>
    <xf numFmtId="4" fontId="2" fillId="2" borderId="0" xfId="0" applyNumberFormat="1" applyFont="1" applyFill="1" applyBorder="1" applyAlignment="1">
      <alignment horizontal="right"/>
    </xf>
    <xf numFmtId="4" fontId="2" fillId="2" borderId="0" xfId="0" applyNumberFormat="1" applyFont="1" applyFill="1" applyBorder="1" applyAlignment="1">
      <alignment horizontal="right" vertical="top" wrapText="1"/>
    </xf>
    <xf numFmtId="4" fontId="4" fillId="2" borderId="0" xfId="0" applyNumberFormat="1" applyFont="1" applyFill="1" applyBorder="1" applyAlignment="1">
      <alignment horizontal="center" vertical="center" wrapText="1"/>
    </xf>
    <xf numFmtId="0" fontId="4" fillId="2" borderId="0" xfId="0" quotePrefix="1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/>
    <xf numFmtId="0" fontId="7" fillId="2" borderId="0" xfId="0" applyFont="1" applyFill="1" applyBorder="1"/>
    <xf numFmtId="0" fontId="4" fillId="6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9" xfId="0" applyFont="1" applyBorder="1" applyAlignment="1">
      <alignment vertical="center" wrapText="1"/>
    </xf>
    <xf numFmtId="4" fontId="8" fillId="0" borderId="9" xfId="0" applyNumberFormat="1" applyFont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" fontId="8" fillId="2" borderId="9" xfId="0" applyNumberFormat="1" applyFont="1" applyFill="1" applyBorder="1" applyAlignment="1">
      <alignment horizontal="right" vertical="center"/>
    </xf>
    <xf numFmtId="0" fontId="8" fillId="0" borderId="9" xfId="0" applyFont="1" applyBorder="1" applyAlignment="1">
      <alignment horizontal="left" vertical="center" wrapText="1"/>
    </xf>
    <xf numFmtId="4" fontId="8" fillId="0" borderId="9" xfId="0" applyNumberFormat="1" applyFont="1" applyBorder="1" applyAlignment="1">
      <alignment horizontal="right" vertical="center" wrapText="1"/>
    </xf>
    <xf numFmtId="0" fontId="8" fillId="0" borderId="14" xfId="0" applyFont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15" xfId="0" applyFont="1" applyFill="1" applyBorder="1" applyAlignment="1">
      <alignment horizontal="left" vertical="center" wrapText="1"/>
    </xf>
    <xf numFmtId="4" fontId="15" fillId="2" borderId="9" xfId="0" applyNumberFormat="1" applyFont="1" applyFill="1" applyBorder="1" applyAlignment="1">
      <alignment vertical="center" wrapText="1"/>
    </xf>
    <xf numFmtId="4" fontId="15" fillId="2" borderId="0" xfId="0" applyNumberFormat="1" applyFont="1" applyFill="1" applyBorder="1" applyAlignment="1">
      <alignment horizontal="center" wrapText="1"/>
    </xf>
    <xf numFmtId="0" fontId="15" fillId="2" borderId="6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4" fontId="15" fillId="0" borderId="7" xfId="0" applyNumberFormat="1" applyFont="1" applyBorder="1" applyAlignment="1">
      <alignment horizontal="right" vertical="center"/>
    </xf>
    <xf numFmtId="4" fontId="15" fillId="0" borderId="9" xfId="0" applyNumberFormat="1" applyFont="1" applyBorder="1" applyAlignment="1">
      <alignment vertical="center"/>
    </xf>
    <xf numFmtId="4" fontId="15" fillId="2" borderId="0" xfId="0" applyNumberFormat="1" applyFont="1" applyFill="1" applyBorder="1" applyAlignment="1">
      <alignment vertical="center"/>
    </xf>
    <xf numFmtId="4" fontId="2" fillId="0" borderId="3" xfId="0" applyNumberFormat="1" applyFont="1" applyBorder="1" applyAlignment="1">
      <alignment horizontal="center"/>
    </xf>
    <xf numFmtId="4" fontId="7" fillId="2" borderId="0" xfId="0" applyNumberFormat="1" applyFont="1" applyFill="1" applyBorder="1" applyAlignment="1">
      <alignment horizontal="center" vertical="center" wrapText="1"/>
    </xf>
    <xf numFmtId="41" fontId="2" fillId="2" borderId="9" xfId="0" applyNumberFormat="1" applyFont="1" applyFill="1" applyBorder="1" applyAlignment="1">
      <alignment horizontal="right" vertical="top"/>
    </xf>
    <xf numFmtId="4" fontId="2" fillId="2" borderId="9" xfId="0" quotePrefix="1" applyNumberFormat="1" applyFont="1" applyFill="1" applyBorder="1" applyAlignment="1">
      <alignment horizontal="center" vertical="top"/>
    </xf>
    <xf numFmtId="4" fontId="2" fillId="2" borderId="9" xfId="0" applyNumberFormat="1" applyFont="1" applyFill="1" applyBorder="1" applyAlignment="1">
      <alignment horizontal="center" vertical="top" wrapText="1"/>
    </xf>
    <xf numFmtId="4" fontId="2" fillId="0" borderId="9" xfId="0" applyNumberFormat="1" applyFont="1" applyFill="1" applyBorder="1" applyAlignment="1">
      <alignment horizontal="right" vertical="top" wrapText="1"/>
    </xf>
    <xf numFmtId="4" fontId="2" fillId="2" borderId="9" xfId="0" quotePrefix="1" applyNumberFormat="1" applyFont="1" applyFill="1" applyBorder="1" applyAlignment="1">
      <alignment horizontal="center" vertical="top" wrapText="1"/>
    </xf>
    <xf numFmtId="41" fontId="2" fillId="2" borderId="9" xfId="0" applyNumberFormat="1" applyFont="1" applyFill="1" applyBorder="1" applyAlignment="1">
      <alignment horizontal="right" vertical="top" wrapText="1"/>
    </xf>
    <xf numFmtId="10" fontId="7" fillId="2" borderId="9" xfId="0" applyNumberFormat="1" applyFont="1" applyFill="1" applyBorder="1" applyAlignment="1">
      <alignment horizontal="center" vertical="center" wrapText="1"/>
    </xf>
    <xf numFmtId="10" fontId="15" fillId="2" borderId="9" xfId="0" applyNumberFormat="1" applyFont="1" applyFill="1" applyBorder="1" applyAlignment="1">
      <alignment horizontal="center" vertical="center" wrapText="1"/>
    </xf>
    <xf numFmtId="0" fontId="0" fillId="0" borderId="0" xfId="0" quotePrefix="1"/>
    <xf numFmtId="0" fontId="16" fillId="0" borderId="0" xfId="0" applyFont="1" applyAlignment="1">
      <alignment horizontal="center"/>
    </xf>
    <xf numFmtId="0" fontId="0" fillId="2" borderId="0" xfId="0" applyFill="1" applyBorder="1"/>
    <xf numFmtId="0" fontId="0" fillId="0" borderId="24" xfId="0" applyBorder="1"/>
    <xf numFmtId="0" fontId="0" fillId="0" borderId="0" xfId="0" applyBorder="1"/>
    <xf numFmtId="0" fontId="0" fillId="0" borderId="1" xfId="0" applyBorder="1"/>
    <xf numFmtId="0" fontId="0" fillId="0" borderId="3" xfId="0" applyBorder="1"/>
    <xf numFmtId="0" fontId="0" fillId="2" borderId="4" xfId="0" applyFill="1" applyBorder="1"/>
    <xf numFmtId="0" fontId="0" fillId="0" borderId="4" xfId="0" applyBorder="1"/>
    <xf numFmtId="0" fontId="0" fillId="0" borderId="1" xfId="0" quotePrefix="1" applyBorder="1"/>
    <xf numFmtId="0" fontId="0" fillId="0" borderId="8" xfId="0" applyBorder="1"/>
    <xf numFmtId="0" fontId="18" fillId="0" borderId="0" xfId="0" quotePrefix="1" applyFont="1"/>
    <xf numFmtId="0" fontId="18" fillId="0" borderId="0" xfId="0" applyFont="1"/>
    <xf numFmtId="0" fontId="17" fillId="0" borderId="0" xfId="0" quotePrefix="1" applyFont="1" applyFill="1" applyBorder="1"/>
    <xf numFmtId="0" fontId="18" fillId="0" borderId="0" xfId="0" quotePrefix="1" applyFont="1" applyFill="1" applyBorder="1"/>
    <xf numFmtId="0" fontId="0" fillId="0" borderId="0" xfId="0" quotePrefix="1" applyBorder="1"/>
    <xf numFmtId="0" fontId="0" fillId="0" borderId="14" xfId="0" applyBorder="1"/>
    <xf numFmtId="0" fontId="0" fillId="0" borderId="2" xfId="0" applyBorder="1"/>
    <xf numFmtId="0" fontId="0" fillId="0" borderId="9" xfId="0" applyBorder="1"/>
    <xf numFmtId="0" fontId="0" fillId="6" borderId="9" xfId="0" applyFill="1" applyBorder="1"/>
    <xf numFmtId="0" fontId="0" fillId="6" borderId="2" xfId="0" applyFill="1" applyBorder="1"/>
    <xf numFmtId="0" fontId="0" fillId="6" borderId="11" xfId="0" quotePrefix="1" applyFill="1" applyBorder="1"/>
    <xf numFmtId="0" fontId="0" fillId="6" borderId="12" xfId="0" applyFill="1" applyBorder="1"/>
    <xf numFmtId="0" fontId="0" fillId="6" borderId="3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5" xfId="0" quotePrefix="1" applyFill="1" applyBorder="1" applyAlignment="1">
      <alignment horizontal="center"/>
    </xf>
    <xf numFmtId="0" fontId="0" fillId="6" borderId="3" xfId="0" quotePrefix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6" xfId="0" quotePrefix="1" applyFill="1" applyBorder="1"/>
    <xf numFmtId="0" fontId="0" fillId="6" borderId="1" xfId="0" applyFill="1" applyBorder="1"/>
    <xf numFmtId="0" fontId="0" fillId="6" borderId="6" xfId="0" quotePrefix="1" applyFill="1" applyBorder="1" applyAlignment="1">
      <alignment horizontal="center"/>
    </xf>
    <xf numFmtId="0" fontId="0" fillId="6" borderId="8" xfId="0" quotePrefix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15" xfId="0" applyFill="1" applyBorder="1"/>
    <xf numFmtId="165" fontId="0" fillId="2" borderId="4" xfId="0" applyNumberFormat="1" applyFill="1" applyBorder="1"/>
    <xf numFmtId="165" fontId="0" fillId="0" borderId="0" xfId="0" applyNumberFormat="1"/>
    <xf numFmtId="165" fontId="0" fillId="0" borderId="3" xfId="0" applyNumberFormat="1" applyBorder="1"/>
    <xf numFmtId="165" fontId="0" fillId="0" borderId="24" xfId="0" applyNumberFormat="1" applyBorder="1"/>
    <xf numFmtId="165" fontId="0" fillId="0" borderId="4" xfId="0" applyNumberFormat="1" applyBorder="1"/>
    <xf numFmtId="165" fontId="0" fillId="0" borderId="8" xfId="0" applyNumberFormat="1" applyBorder="1"/>
    <xf numFmtId="165" fontId="0" fillId="0" borderId="1" xfId="0" applyNumberFormat="1" applyBorder="1"/>
    <xf numFmtId="165" fontId="0" fillId="0" borderId="24" xfId="0" applyNumberFormat="1" applyFont="1" applyBorder="1"/>
    <xf numFmtId="4" fontId="0" fillId="0" borderId="4" xfId="0" applyNumberFormat="1" applyBorder="1"/>
    <xf numFmtId="4" fontId="0" fillId="0" borderId="8" xfId="0" applyNumberFormat="1" applyBorder="1"/>
    <xf numFmtId="0" fontId="0" fillId="0" borderId="26" xfId="0" applyBorder="1"/>
    <xf numFmtId="0" fontId="0" fillId="0" borderId="27" xfId="0" applyBorder="1"/>
    <xf numFmtId="165" fontId="0" fillId="6" borderId="25" xfId="0" applyNumberFormat="1" applyFill="1" applyBorder="1"/>
    <xf numFmtId="165" fontId="0" fillId="6" borderId="27" xfId="0" applyNumberFormat="1" applyFill="1" applyBorder="1"/>
    <xf numFmtId="165" fontId="0" fillId="0" borderId="28" xfId="0" applyNumberFormat="1" applyBorder="1"/>
    <xf numFmtId="165" fontId="16" fillId="6" borderId="9" xfId="0" applyNumberFormat="1" applyFont="1" applyFill="1" applyBorder="1"/>
    <xf numFmtId="165" fontId="0" fillId="2" borderId="4" xfId="0" applyNumberForma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19" fillId="0" borderId="4" xfId="0" applyNumberFormat="1" applyFon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19" fillId="0" borderId="8" xfId="0" applyNumberFormat="1" applyFont="1" applyBorder="1" applyAlignment="1">
      <alignment horizontal="center"/>
    </xf>
    <xf numFmtId="4" fontId="2" fillId="2" borderId="9" xfId="0" applyNumberFormat="1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/>
    </xf>
    <xf numFmtId="4" fontId="15" fillId="2" borderId="9" xfId="0" applyNumberFormat="1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top"/>
    </xf>
    <xf numFmtId="4" fontId="3" fillId="2" borderId="9" xfId="0" applyNumberFormat="1" applyFont="1" applyFill="1" applyBorder="1" applyAlignment="1">
      <alignment horizontal="left" vertical="top" wrapText="1"/>
    </xf>
    <xf numFmtId="4" fontId="2" fillId="0" borderId="9" xfId="0" applyNumberFormat="1" applyFont="1" applyBorder="1" applyAlignment="1">
      <alignment horizontal="left" vertical="top" wrapText="1"/>
    </xf>
    <xf numFmtId="4" fontId="3" fillId="0" borderId="9" xfId="0" applyNumberFormat="1" applyFont="1" applyBorder="1" applyAlignment="1">
      <alignment horizontal="left" vertical="top" wrapText="1"/>
    </xf>
    <xf numFmtId="0" fontId="2" fillId="6" borderId="14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wrapText="1"/>
    </xf>
    <xf numFmtId="0" fontId="3" fillId="6" borderId="2" xfId="0" applyFont="1" applyFill="1" applyBorder="1" applyAlignment="1">
      <alignment horizontal="left" wrapText="1"/>
    </xf>
    <xf numFmtId="0" fontId="2" fillId="6" borderId="2" xfId="0" applyFont="1" applyFill="1" applyBorder="1" applyAlignment="1">
      <alignment wrapText="1"/>
    </xf>
    <xf numFmtId="4" fontId="2" fillId="6" borderId="9" xfId="0" applyNumberFormat="1" applyFont="1" applyFill="1" applyBorder="1" applyAlignment="1">
      <alignment horizontal="center"/>
    </xf>
    <xf numFmtId="4" fontId="2" fillId="6" borderId="15" xfId="0" applyNumberFormat="1" applyFont="1" applyFill="1" applyBorder="1"/>
    <xf numFmtId="4" fontId="2" fillId="2" borderId="9" xfId="0" applyNumberFormat="1" applyFont="1" applyFill="1" applyBorder="1" applyAlignment="1">
      <alignment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wrapText="1"/>
    </xf>
    <xf numFmtId="0" fontId="2" fillId="2" borderId="22" xfId="0" applyFont="1" applyFill="1" applyBorder="1" applyAlignment="1">
      <alignment horizontal="left" wrapText="1"/>
    </xf>
    <xf numFmtId="0" fontId="2" fillId="2" borderId="23" xfId="0" applyFont="1" applyFill="1" applyBorder="1" applyAlignment="1">
      <alignment horizontal="left" wrapText="1"/>
    </xf>
    <xf numFmtId="0" fontId="4" fillId="6" borderId="17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  <xf numFmtId="0" fontId="4" fillId="6" borderId="6" xfId="0" quotePrefix="1" applyFont="1" applyFill="1" applyBorder="1" applyAlignment="1">
      <alignment horizontal="center" vertical="center" wrapText="1"/>
    </xf>
    <xf numFmtId="0" fontId="4" fillId="6" borderId="1" xfId="0" quotePrefix="1" applyFont="1" applyFill="1" applyBorder="1" applyAlignment="1">
      <alignment horizontal="center" vertical="center" wrapText="1"/>
    </xf>
    <xf numFmtId="0" fontId="4" fillId="6" borderId="7" xfId="0" quotePrefix="1" applyFont="1" applyFill="1" applyBorder="1" applyAlignment="1">
      <alignment horizontal="center" vertical="center" wrapText="1"/>
    </xf>
    <xf numFmtId="10" fontId="2" fillId="0" borderId="0" xfId="0" applyNumberFormat="1" applyFont="1" applyAlignment="1">
      <alignment horizontal="right"/>
    </xf>
    <xf numFmtId="0" fontId="2" fillId="2" borderId="14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15" xfId="0" applyFont="1" applyFill="1" applyBorder="1" applyAlignment="1">
      <alignment horizontal="left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" fontId="3" fillId="0" borderId="1" xfId="0" applyNumberFormat="1" applyFont="1" applyBorder="1" applyAlignment="1">
      <alignment horizontal="right"/>
    </xf>
    <xf numFmtId="0" fontId="3" fillId="0" borderId="1" xfId="0" applyNumberFormat="1" applyFont="1" applyBorder="1" applyAlignment="1">
      <alignment horizontal="righ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2" fillId="0" borderId="1" xfId="0" applyFont="1" applyBorder="1" applyAlignment="1">
      <alignment horizontal="center" vertical="top"/>
    </xf>
    <xf numFmtId="4" fontId="2" fillId="6" borderId="14" xfId="0" applyNumberFormat="1" applyFont="1" applyFill="1" applyBorder="1" applyAlignment="1">
      <alignment horizontal="right"/>
    </xf>
    <xf numFmtId="4" fontId="2" fillId="6" borderId="15" xfId="0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vertical="top" wrapText="1"/>
    </xf>
    <xf numFmtId="15" fontId="2" fillId="0" borderId="0" xfId="0" quotePrefix="1" applyNumberFormat="1" applyFont="1" applyBorder="1" applyAlignment="1">
      <alignment horizontal="center"/>
    </xf>
    <xf numFmtId="0" fontId="3" fillId="2" borderId="14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7" fillId="2" borderId="14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18" fillId="0" borderId="12" xfId="0" quotePrefix="1" applyFont="1" applyBorder="1" applyAlignment="1">
      <alignment horizontal="left" wrapText="1"/>
    </xf>
    <xf numFmtId="0" fontId="18" fillId="0" borderId="13" xfId="0" quotePrefix="1" applyFont="1" applyBorder="1" applyAlignment="1">
      <alignment horizontal="left" wrapText="1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6" borderId="13" xfId="0" applyFill="1" applyBorder="1" applyAlignment="1">
      <alignment horizontal="center" wrapText="1"/>
    </xf>
    <xf numFmtId="0" fontId="0" fillId="6" borderId="5" xfId="0" applyFill="1" applyBorder="1" applyAlignment="1">
      <alignment horizontal="center" wrapText="1"/>
    </xf>
    <xf numFmtId="0" fontId="0" fillId="6" borderId="7" xfId="0" applyFill="1" applyBorder="1" applyAlignment="1">
      <alignment horizontal="center" wrapText="1"/>
    </xf>
    <xf numFmtId="0" fontId="0" fillId="6" borderId="3" xfId="0" quotePrefix="1" applyFill="1" applyBorder="1" applyAlignment="1">
      <alignment horizontal="center" vertical="center"/>
    </xf>
    <xf numFmtId="0" fontId="0" fillId="6" borderId="0" xfId="0" quotePrefix="1" applyFill="1" applyBorder="1" applyAlignment="1">
      <alignment horizontal="center" vertical="center"/>
    </xf>
    <xf numFmtId="0" fontId="0" fillId="6" borderId="5" xfId="0" quotePrefix="1" applyFill="1" applyBorder="1" applyAlignment="1">
      <alignment horizontal="center" vertical="center"/>
    </xf>
    <xf numFmtId="0" fontId="16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5"/>
  <sheetViews>
    <sheetView tabSelected="1" zoomScale="80" zoomScaleNormal="80" zoomScaleSheetLayoutView="80" workbookViewId="0">
      <selection activeCell="C16" sqref="C16"/>
    </sheetView>
  </sheetViews>
  <sheetFormatPr defaultRowHeight="14.25" x14ac:dyDescent="0.2"/>
  <cols>
    <col min="1" max="1" width="25.5703125" style="49" customWidth="1"/>
    <col min="2" max="2" width="24.140625" style="49" customWidth="1"/>
    <col min="3" max="3" width="26.7109375" style="50" customWidth="1"/>
    <col min="4" max="4" width="22.5703125" style="51" customWidth="1"/>
    <col min="5" max="5" width="27.28515625" style="50" customWidth="1"/>
    <col min="6" max="6" width="19.28515625" style="53" customWidth="1"/>
    <col min="7" max="7" width="20.28515625" style="53" customWidth="1"/>
    <col min="8" max="8" width="20.28515625" style="52" customWidth="1"/>
    <col min="9" max="9" width="36.42578125" style="52" customWidth="1"/>
    <col min="10" max="10" width="7.42578125" style="132" customWidth="1"/>
    <col min="11" max="16384" width="9.140625" style="49"/>
  </cols>
  <sheetData>
    <row r="1" spans="1:10" x14ac:dyDescent="0.2">
      <c r="A1" s="257" t="s">
        <v>42</v>
      </c>
      <c r="B1" s="257"/>
      <c r="C1" s="257"/>
      <c r="D1" s="257"/>
      <c r="E1" s="257"/>
      <c r="F1" s="257"/>
      <c r="G1" s="257"/>
      <c r="H1" s="257"/>
      <c r="I1" s="257"/>
      <c r="J1" s="118"/>
    </row>
    <row r="2" spans="1:10" x14ac:dyDescent="0.2">
      <c r="A2" s="3"/>
      <c r="B2" s="3"/>
      <c r="C2" s="3"/>
      <c r="D2" s="3"/>
      <c r="E2" s="3"/>
      <c r="F2" s="3"/>
      <c r="G2" s="3"/>
      <c r="H2" s="3"/>
      <c r="I2" s="3"/>
      <c r="J2" s="118"/>
    </row>
    <row r="3" spans="1:10" x14ac:dyDescent="0.2">
      <c r="A3" s="258" t="s">
        <v>122</v>
      </c>
      <c r="B3" s="258"/>
      <c r="C3" s="258"/>
      <c r="D3" s="258"/>
      <c r="E3" s="258"/>
      <c r="F3" s="258"/>
      <c r="G3" s="258"/>
      <c r="H3" s="258"/>
      <c r="I3" s="258"/>
      <c r="J3" s="119"/>
    </row>
    <row r="4" spans="1:10" x14ac:dyDescent="0.2">
      <c r="A4" s="258" t="s">
        <v>121</v>
      </c>
      <c r="B4" s="258"/>
      <c r="C4" s="258"/>
      <c r="D4" s="258"/>
      <c r="E4" s="258"/>
      <c r="F4" s="258"/>
      <c r="G4" s="258"/>
      <c r="H4" s="258"/>
      <c r="I4" s="258"/>
      <c r="J4" s="119"/>
    </row>
    <row r="5" spans="1:10" x14ac:dyDescent="0.2">
      <c r="A5" s="4"/>
      <c r="B5" s="5"/>
      <c r="C5" s="6"/>
      <c r="D5" s="7"/>
      <c r="E5" s="6"/>
      <c r="F5" s="8"/>
      <c r="G5" s="9"/>
      <c r="H5" s="9"/>
      <c r="I5" s="9"/>
      <c r="J5" s="119"/>
    </row>
    <row r="6" spans="1:10" x14ac:dyDescent="0.2">
      <c r="A6" s="10" t="s">
        <v>0</v>
      </c>
      <c r="B6" s="11" t="s">
        <v>31</v>
      </c>
      <c r="C6" s="6"/>
      <c r="D6" s="7"/>
      <c r="E6" s="6"/>
      <c r="F6" s="261" t="s">
        <v>5</v>
      </c>
      <c r="G6" s="261"/>
      <c r="H6" s="259">
        <v>172301629.03999999</v>
      </c>
      <c r="I6" s="260"/>
      <c r="J6" s="120"/>
    </row>
    <row r="7" spans="1:10" ht="17.25" customHeight="1" x14ac:dyDescent="0.2">
      <c r="A7" s="10" t="s">
        <v>1</v>
      </c>
      <c r="B7" s="12" t="s">
        <v>2</v>
      </c>
      <c r="C7" s="6"/>
      <c r="D7" s="7"/>
      <c r="E7" s="6"/>
      <c r="F7" s="262" t="s">
        <v>6</v>
      </c>
      <c r="G7" s="262"/>
      <c r="H7" s="263">
        <f>G77</f>
        <v>13822231.615</v>
      </c>
      <c r="I7" s="264"/>
      <c r="J7" s="121"/>
    </row>
    <row r="8" spans="1:10" x14ac:dyDescent="0.2">
      <c r="A8" s="10" t="s">
        <v>3</v>
      </c>
      <c r="B8" s="13" t="s">
        <v>4</v>
      </c>
      <c r="C8" s="6"/>
      <c r="D8" s="7"/>
      <c r="E8" s="6"/>
      <c r="F8" s="9"/>
      <c r="G8" s="9"/>
      <c r="H8" s="14"/>
      <c r="I8" s="14"/>
      <c r="J8" s="122"/>
    </row>
    <row r="9" spans="1:10" x14ac:dyDescent="0.2">
      <c r="A9" s="15"/>
      <c r="B9" s="7"/>
      <c r="C9" s="6"/>
      <c r="D9" s="7"/>
      <c r="E9" s="6"/>
      <c r="F9" s="9"/>
      <c r="G9" s="9"/>
      <c r="H9" s="250"/>
      <c r="I9" s="250"/>
      <c r="J9" s="123"/>
    </row>
    <row r="10" spans="1:10" x14ac:dyDescent="0.2">
      <c r="A10" s="16"/>
      <c r="B10" s="7"/>
      <c r="C10" s="6"/>
      <c r="D10" s="7"/>
      <c r="E10" s="6"/>
      <c r="F10" s="9"/>
      <c r="G10" s="9"/>
      <c r="H10" s="14"/>
      <c r="I10" s="14"/>
      <c r="J10" s="122"/>
    </row>
    <row r="11" spans="1:10" x14ac:dyDescent="0.2">
      <c r="A11" s="17"/>
      <c r="B11" s="11"/>
      <c r="C11" s="18"/>
      <c r="D11" s="11"/>
      <c r="E11" s="18"/>
      <c r="F11" s="19"/>
      <c r="G11" s="19"/>
      <c r="H11" s="20"/>
      <c r="I11" s="76"/>
      <c r="J11" s="124"/>
    </row>
    <row r="12" spans="1:10" s="89" customFormat="1" ht="51.75" customHeight="1" x14ac:dyDescent="0.25">
      <c r="A12" s="99" t="s">
        <v>83</v>
      </c>
      <c r="B12" s="99" t="s">
        <v>7</v>
      </c>
      <c r="C12" s="99" t="s">
        <v>77</v>
      </c>
      <c r="D12" s="99" t="s">
        <v>8</v>
      </c>
      <c r="E12" s="99" t="s">
        <v>78</v>
      </c>
      <c r="F12" s="100" t="s">
        <v>84</v>
      </c>
      <c r="G12" s="100" t="s">
        <v>80</v>
      </c>
      <c r="H12" s="100" t="s">
        <v>81</v>
      </c>
      <c r="I12" s="133" t="s">
        <v>82</v>
      </c>
      <c r="J12" s="125"/>
    </row>
    <row r="13" spans="1:10" s="55" customFormat="1" x14ac:dyDescent="0.2">
      <c r="A13" s="101" t="s">
        <v>10</v>
      </c>
      <c r="B13" s="101" t="s">
        <v>11</v>
      </c>
      <c r="C13" s="101" t="s">
        <v>12</v>
      </c>
      <c r="D13" s="101" t="s">
        <v>13</v>
      </c>
      <c r="E13" s="101" t="s">
        <v>14</v>
      </c>
      <c r="F13" s="101" t="s">
        <v>79</v>
      </c>
      <c r="G13" s="101" t="s">
        <v>15</v>
      </c>
      <c r="H13" s="101" t="s">
        <v>9</v>
      </c>
      <c r="I13" s="101" t="s">
        <v>16</v>
      </c>
      <c r="J13" s="126"/>
    </row>
    <row r="14" spans="1:10" ht="21.75" customHeight="1" x14ac:dyDescent="0.2">
      <c r="A14" s="21" t="s">
        <v>17</v>
      </c>
      <c r="B14" s="22"/>
      <c r="C14" s="23"/>
      <c r="D14" s="24"/>
      <c r="E14" s="25"/>
      <c r="F14" s="26"/>
      <c r="G14" s="26"/>
      <c r="H14" s="27"/>
      <c r="I14" s="28"/>
      <c r="J14" s="122"/>
    </row>
    <row r="15" spans="1:10" ht="27.95" customHeight="1" x14ac:dyDescent="0.2">
      <c r="A15" s="58" t="s">
        <v>119</v>
      </c>
      <c r="B15" s="59"/>
      <c r="C15" s="60"/>
      <c r="D15" s="61"/>
      <c r="E15" s="62"/>
      <c r="F15" s="63"/>
      <c r="G15" s="63"/>
      <c r="H15" s="63"/>
      <c r="I15" s="64"/>
      <c r="J15" s="122"/>
    </row>
    <row r="16" spans="1:10" s="82" customFormat="1" ht="141.75" customHeight="1" x14ac:dyDescent="0.25">
      <c r="A16" s="29" t="s">
        <v>90</v>
      </c>
      <c r="B16" s="78" t="s">
        <v>91</v>
      </c>
      <c r="C16" s="79" t="s">
        <v>92</v>
      </c>
      <c r="D16" s="78" t="s">
        <v>93</v>
      </c>
      <c r="E16" s="29" t="s">
        <v>94</v>
      </c>
      <c r="F16" s="78" t="s">
        <v>220</v>
      </c>
      <c r="G16" s="80">
        <v>40000</v>
      </c>
      <c r="H16" s="80">
        <v>39945</v>
      </c>
      <c r="I16" s="158" t="s">
        <v>149</v>
      </c>
      <c r="J16" s="114"/>
    </row>
    <row r="17" spans="1:10" s="82" customFormat="1" ht="114.75" customHeight="1" x14ac:dyDescent="0.25">
      <c r="A17" s="29" t="s">
        <v>95</v>
      </c>
      <c r="B17" s="78" t="s">
        <v>96</v>
      </c>
      <c r="C17" s="79" t="s">
        <v>52</v>
      </c>
      <c r="D17" s="78" t="s">
        <v>51</v>
      </c>
      <c r="E17" s="29" t="s">
        <v>50</v>
      </c>
      <c r="F17" s="226" t="s">
        <v>221</v>
      </c>
      <c r="G17" s="80">
        <v>10000</v>
      </c>
      <c r="H17" s="157">
        <v>0</v>
      </c>
      <c r="I17" s="159" t="s">
        <v>151</v>
      </c>
      <c r="J17" s="114"/>
    </row>
    <row r="18" spans="1:10" s="81" customFormat="1" ht="19.5" customHeight="1" x14ac:dyDescent="0.2">
      <c r="A18" s="58" t="s">
        <v>19</v>
      </c>
      <c r="B18" s="59"/>
      <c r="C18" s="60"/>
      <c r="D18" s="61"/>
      <c r="E18" s="62"/>
      <c r="F18" s="63"/>
      <c r="G18" s="63"/>
      <c r="H18" s="63"/>
      <c r="I18" s="63"/>
      <c r="J18" s="127"/>
    </row>
    <row r="19" spans="1:10" s="81" customFormat="1" ht="388.5" customHeight="1" x14ac:dyDescent="0.2">
      <c r="A19" s="29" t="s">
        <v>97</v>
      </c>
      <c r="B19" s="2" t="s">
        <v>98</v>
      </c>
      <c r="C19" s="30" t="s">
        <v>99</v>
      </c>
      <c r="D19" s="31" t="s">
        <v>100</v>
      </c>
      <c r="E19" s="2" t="s">
        <v>101</v>
      </c>
      <c r="F19" s="229" t="s">
        <v>223</v>
      </c>
      <c r="G19" s="84">
        <f>80000</f>
        <v>80000</v>
      </c>
      <c r="H19" s="1">
        <f>49922.68+21850+5963.5+3000+29864.5</f>
        <v>110600.68</v>
      </c>
      <c r="I19" s="161" t="s">
        <v>158</v>
      </c>
      <c r="J19" s="115"/>
    </row>
    <row r="20" spans="1:10" s="139" customFormat="1" ht="23.25" customHeight="1" x14ac:dyDescent="0.25">
      <c r="A20" s="134" t="s">
        <v>34</v>
      </c>
      <c r="B20" s="135"/>
      <c r="C20" s="135"/>
      <c r="D20" s="136"/>
      <c r="E20" s="135"/>
      <c r="F20" s="137"/>
      <c r="G20" s="137">
        <f>SUM(G16:G19)</f>
        <v>130000</v>
      </c>
      <c r="H20" s="137">
        <f>SUM(H16:H19)</f>
        <v>150545.68</v>
      </c>
      <c r="I20" s="137"/>
      <c r="J20" s="138"/>
    </row>
    <row r="21" spans="1:10" ht="30" customHeight="1" x14ac:dyDescent="0.2">
      <c r="A21" s="58" t="s">
        <v>19</v>
      </c>
      <c r="B21" s="59"/>
      <c r="C21" s="60"/>
      <c r="D21" s="61"/>
      <c r="E21" s="62"/>
      <c r="F21" s="63"/>
      <c r="G21" s="63"/>
      <c r="H21" s="63"/>
      <c r="I21" s="64"/>
      <c r="J21" s="122"/>
    </row>
    <row r="22" spans="1:10" s="81" customFormat="1" ht="197.25" customHeight="1" x14ac:dyDescent="0.2">
      <c r="A22" s="83" t="s">
        <v>37</v>
      </c>
      <c r="B22" s="2" t="s">
        <v>67</v>
      </c>
      <c r="C22" s="30" t="s">
        <v>53</v>
      </c>
      <c r="D22" s="31" t="s">
        <v>68</v>
      </c>
      <c r="E22" s="83" t="s">
        <v>102</v>
      </c>
      <c r="F22" s="228" t="s">
        <v>227</v>
      </c>
      <c r="G22" s="160">
        <f>150000</f>
        <v>150000</v>
      </c>
      <c r="H22" s="1">
        <f>30017+33372+31000</f>
        <v>94389</v>
      </c>
      <c r="I22" s="159" t="s">
        <v>159</v>
      </c>
      <c r="J22" s="115"/>
    </row>
    <row r="23" spans="1:10" s="81" customFormat="1" ht="90" customHeight="1" x14ac:dyDescent="0.2">
      <c r="A23" s="29" t="s">
        <v>69</v>
      </c>
      <c r="B23" s="2" t="s">
        <v>70</v>
      </c>
      <c r="C23" s="30" t="s">
        <v>38</v>
      </c>
      <c r="D23" s="31" t="s">
        <v>20</v>
      </c>
      <c r="E23" s="2" t="s">
        <v>103</v>
      </c>
      <c r="F23" s="229" t="s">
        <v>224</v>
      </c>
      <c r="G23" s="1">
        <v>25000</v>
      </c>
      <c r="H23" s="1">
        <v>5000</v>
      </c>
      <c r="I23" s="159" t="s">
        <v>152</v>
      </c>
      <c r="J23" s="115"/>
    </row>
    <row r="24" spans="1:10" s="81" customFormat="1" ht="107.25" customHeight="1" x14ac:dyDescent="0.2">
      <c r="A24" s="29" t="s">
        <v>41</v>
      </c>
      <c r="B24" s="2" t="s">
        <v>21</v>
      </c>
      <c r="C24" s="30" t="s">
        <v>54</v>
      </c>
      <c r="D24" s="31" t="s">
        <v>104</v>
      </c>
      <c r="E24" s="2" t="s">
        <v>105</v>
      </c>
      <c r="F24" s="229" t="s">
        <v>230</v>
      </c>
      <c r="G24" s="1">
        <f>60000-30000</f>
        <v>30000</v>
      </c>
      <c r="H24" s="1">
        <f>20888+1500</f>
        <v>22388</v>
      </c>
      <c r="I24" s="159" t="s">
        <v>156</v>
      </c>
      <c r="J24" s="115"/>
    </row>
    <row r="25" spans="1:10" s="81" customFormat="1" ht="90" customHeight="1" x14ac:dyDescent="0.2">
      <c r="A25" s="2" t="s">
        <v>39</v>
      </c>
      <c r="B25" s="2" t="s">
        <v>40</v>
      </c>
      <c r="C25" s="30" t="s">
        <v>29</v>
      </c>
      <c r="D25" s="31" t="s">
        <v>30</v>
      </c>
      <c r="E25" s="2" t="s">
        <v>106</v>
      </c>
      <c r="F25" s="229" t="s">
        <v>222</v>
      </c>
      <c r="G25" s="1">
        <v>50000</v>
      </c>
      <c r="H25" s="1">
        <f>39000+9406.25</f>
        <v>48406.25</v>
      </c>
      <c r="I25" s="159" t="s">
        <v>153</v>
      </c>
      <c r="J25" s="115"/>
    </row>
    <row r="26" spans="1:10" ht="30" customHeight="1" x14ac:dyDescent="0.2">
      <c r="A26" s="58" t="s">
        <v>22</v>
      </c>
      <c r="B26" s="59"/>
      <c r="C26" s="60"/>
      <c r="D26" s="61"/>
      <c r="E26" s="62"/>
      <c r="F26" s="63"/>
      <c r="G26" s="63"/>
      <c r="H26" s="63"/>
      <c r="I26" s="64"/>
      <c r="J26" s="122"/>
    </row>
    <row r="27" spans="1:10" s="81" customFormat="1" ht="127.5" customHeight="1" x14ac:dyDescent="0.2">
      <c r="A27" s="29" t="s">
        <v>56</v>
      </c>
      <c r="B27" s="29" t="s">
        <v>72</v>
      </c>
      <c r="C27" s="79" t="s">
        <v>55</v>
      </c>
      <c r="D27" s="78" t="s">
        <v>71</v>
      </c>
      <c r="E27" s="29" t="s">
        <v>107</v>
      </c>
      <c r="F27" s="84" t="s">
        <v>221</v>
      </c>
      <c r="G27" s="162">
        <v>0</v>
      </c>
      <c r="H27" s="162">
        <v>0</v>
      </c>
      <c r="I27" s="159" t="s">
        <v>157</v>
      </c>
      <c r="J27" s="115"/>
    </row>
    <row r="28" spans="1:10" s="140" customFormat="1" ht="20.25" customHeight="1" x14ac:dyDescent="0.25">
      <c r="A28" s="134" t="s">
        <v>34</v>
      </c>
      <c r="B28" s="135"/>
      <c r="C28" s="135"/>
      <c r="D28" s="136"/>
      <c r="E28" s="135"/>
      <c r="F28" s="137"/>
      <c r="G28" s="137">
        <f>SUM(G22:G27)</f>
        <v>255000</v>
      </c>
      <c r="H28" s="137">
        <f t="shared" ref="H28" si="0">SUM(H22:H27)</f>
        <v>170183.25</v>
      </c>
      <c r="I28" s="137"/>
      <c r="J28" s="138"/>
    </row>
    <row r="29" spans="1:10" ht="18" customHeight="1" x14ac:dyDescent="0.2">
      <c r="A29" s="58" t="s">
        <v>57</v>
      </c>
      <c r="B29" s="59"/>
      <c r="C29" s="60"/>
      <c r="D29" s="61"/>
      <c r="E29" s="62"/>
      <c r="F29" s="63"/>
      <c r="G29" s="63"/>
      <c r="H29" s="63"/>
      <c r="I29" s="64"/>
      <c r="J29" s="122"/>
    </row>
    <row r="30" spans="1:10" s="82" customFormat="1" ht="177.75" customHeight="1" x14ac:dyDescent="0.25">
      <c r="A30" s="29" t="s">
        <v>108</v>
      </c>
      <c r="B30" s="29" t="s">
        <v>109</v>
      </c>
      <c r="C30" s="79" t="s">
        <v>28</v>
      </c>
      <c r="D30" s="78" t="s">
        <v>110</v>
      </c>
      <c r="E30" s="29" t="s">
        <v>111</v>
      </c>
      <c r="F30" s="29" t="s">
        <v>226</v>
      </c>
      <c r="G30" s="80">
        <v>500000</v>
      </c>
      <c r="H30" s="80">
        <f>570000</f>
        <v>570000</v>
      </c>
      <c r="I30" s="161" t="s">
        <v>160</v>
      </c>
      <c r="J30" s="115"/>
    </row>
    <row r="31" spans="1:10" s="81" customFormat="1" ht="137.25" customHeight="1" x14ac:dyDescent="0.2">
      <c r="A31" s="29" t="s">
        <v>66</v>
      </c>
      <c r="B31" s="29" t="s">
        <v>58</v>
      </c>
      <c r="C31" s="79" t="s">
        <v>28</v>
      </c>
      <c r="D31" s="78" t="s">
        <v>112</v>
      </c>
      <c r="E31" s="78" t="s">
        <v>113</v>
      </c>
      <c r="F31" s="227" t="s">
        <v>228</v>
      </c>
      <c r="G31" s="80">
        <v>220000</v>
      </c>
      <c r="H31" s="80">
        <f>81448+52500</f>
        <v>133948</v>
      </c>
      <c r="I31" s="159" t="s">
        <v>154</v>
      </c>
      <c r="J31" s="115"/>
    </row>
    <row r="32" spans="1:10" s="139" customFormat="1" ht="21.75" customHeight="1" x14ac:dyDescent="0.25">
      <c r="A32" s="134" t="s">
        <v>34</v>
      </c>
      <c r="B32" s="135"/>
      <c r="C32" s="135"/>
      <c r="D32" s="136"/>
      <c r="E32" s="135"/>
      <c r="F32" s="141"/>
      <c r="G32" s="141">
        <f>SUM(G30:G31)</f>
        <v>720000</v>
      </c>
      <c r="H32" s="141">
        <f>SUM(H30:H31)</f>
        <v>703948</v>
      </c>
      <c r="I32" s="141"/>
      <c r="J32" s="138"/>
    </row>
    <row r="33" spans="1:22" s="81" customFormat="1" ht="21.75" customHeight="1" x14ac:dyDescent="0.2">
      <c r="A33" s="54" t="s">
        <v>18</v>
      </c>
      <c r="B33" s="25"/>
      <c r="C33" s="25"/>
      <c r="D33" s="24"/>
      <c r="E33" s="25"/>
      <c r="F33" s="32"/>
      <c r="G33" s="32"/>
      <c r="H33" s="32"/>
      <c r="I33" s="32"/>
      <c r="J33" s="128"/>
    </row>
    <row r="34" spans="1:22" s="81" customFormat="1" ht="22.5" customHeight="1" x14ac:dyDescent="0.2">
      <c r="A34" s="58" t="s">
        <v>19</v>
      </c>
      <c r="B34" s="59"/>
      <c r="C34" s="60"/>
      <c r="D34" s="61"/>
      <c r="E34" s="62"/>
      <c r="F34" s="63"/>
      <c r="G34" s="63"/>
      <c r="H34" s="63"/>
      <c r="I34" s="63"/>
      <c r="J34" s="127"/>
    </row>
    <row r="35" spans="1:22" s="81" customFormat="1" ht="130.5" customHeight="1" x14ac:dyDescent="0.2">
      <c r="A35" s="29" t="s">
        <v>62</v>
      </c>
      <c r="B35" s="29" t="s">
        <v>23</v>
      </c>
      <c r="C35" s="85" t="s">
        <v>114</v>
      </c>
      <c r="D35" s="78" t="s">
        <v>63</v>
      </c>
      <c r="E35" s="29" t="s">
        <v>115</v>
      </c>
      <c r="F35" s="227" t="s">
        <v>233</v>
      </c>
      <c r="G35" s="84">
        <f>32194.23</f>
        <v>32194.23</v>
      </c>
      <c r="H35" s="80">
        <f>20318</f>
        <v>20318</v>
      </c>
      <c r="I35" s="161" t="s">
        <v>232</v>
      </c>
      <c r="J35" s="115"/>
    </row>
    <row r="36" spans="1:22" s="81" customFormat="1" ht="156.75" customHeight="1" x14ac:dyDescent="0.2">
      <c r="A36" s="29" t="s">
        <v>73</v>
      </c>
      <c r="B36" s="78" t="s">
        <v>64</v>
      </c>
      <c r="C36" s="79" t="s">
        <v>65</v>
      </c>
      <c r="D36" s="86" t="s">
        <v>116</v>
      </c>
      <c r="E36" s="29" t="s">
        <v>117</v>
      </c>
      <c r="F36" s="227" t="s">
        <v>229</v>
      </c>
      <c r="G36" s="80">
        <f>5000+7000</f>
        <v>12000</v>
      </c>
      <c r="H36" s="80">
        <v>11995</v>
      </c>
      <c r="I36" s="161" t="s">
        <v>155</v>
      </c>
      <c r="J36" s="115"/>
    </row>
    <row r="37" spans="1:22" s="81" customFormat="1" ht="281.25" customHeight="1" x14ac:dyDescent="0.2">
      <c r="A37" s="29" t="s">
        <v>74</v>
      </c>
      <c r="B37" s="29" t="s">
        <v>59</v>
      </c>
      <c r="C37" s="79" t="s">
        <v>60</v>
      </c>
      <c r="D37" s="78" t="s">
        <v>61</v>
      </c>
      <c r="E37" s="29" t="s">
        <v>118</v>
      </c>
      <c r="F37" s="29" t="s">
        <v>231</v>
      </c>
      <c r="G37" s="84">
        <v>500000</v>
      </c>
      <c r="H37" s="80">
        <f>405000+95000</f>
        <v>500000</v>
      </c>
      <c r="I37" s="161" t="s">
        <v>150</v>
      </c>
      <c r="J37" s="115"/>
    </row>
    <row r="38" spans="1:22" s="81" customFormat="1" ht="18.75" customHeight="1" x14ac:dyDescent="0.2">
      <c r="A38" s="29"/>
      <c r="B38" s="2"/>
      <c r="C38" s="30"/>
      <c r="D38" s="31"/>
      <c r="E38" s="2"/>
      <c r="F38" s="1"/>
      <c r="G38" s="80"/>
      <c r="H38" s="80"/>
      <c r="I38" s="79"/>
      <c r="J38" s="115"/>
    </row>
    <row r="39" spans="1:22" s="139" customFormat="1" ht="22.5" customHeight="1" x14ac:dyDescent="0.25">
      <c r="A39" s="142" t="s">
        <v>35</v>
      </c>
      <c r="B39" s="135"/>
      <c r="C39" s="135"/>
      <c r="D39" s="136"/>
      <c r="E39" s="135"/>
      <c r="F39" s="143"/>
      <c r="G39" s="143">
        <f t="shared" ref="G39:H39" si="1">SUM(G35:G38)</f>
        <v>544194.23</v>
      </c>
      <c r="H39" s="143">
        <f t="shared" si="1"/>
        <v>532313</v>
      </c>
      <c r="I39" s="143"/>
      <c r="J39" s="138"/>
    </row>
    <row r="40" spans="1:22" x14ac:dyDescent="0.2">
      <c r="A40" s="71"/>
      <c r="B40" s="65"/>
      <c r="C40" s="65"/>
      <c r="D40" s="66"/>
      <c r="E40" s="65"/>
      <c r="F40" s="67"/>
      <c r="G40" s="67"/>
      <c r="H40" s="67"/>
      <c r="I40" s="70"/>
      <c r="J40" s="115"/>
    </row>
    <row r="41" spans="1:22" ht="19.5" customHeight="1" x14ac:dyDescent="0.2">
      <c r="A41" s="251" t="s">
        <v>32</v>
      </c>
      <c r="B41" s="252"/>
      <c r="C41" s="252"/>
      <c r="D41" s="252"/>
      <c r="E41" s="252"/>
      <c r="F41" s="252"/>
      <c r="G41" s="252"/>
      <c r="H41" s="252"/>
      <c r="I41" s="253"/>
      <c r="J41" s="113"/>
    </row>
    <row r="42" spans="1:22" s="91" customFormat="1" ht="91.5" customHeight="1" x14ac:dyDescent="0.25">
      <c r="A42" s="254" t="s">
        <v>33</v>
      </c>
      <c r="B42" s="255"/>
      <c r="C42" s="255"/>
      <c r="D42" s="255"/>
      <c r="E42" s="256"/>
      <c r="F42" s="102" t="s">
        <v>85</v>
      </c>
      <c r="G42" s="102" t="s">
        <v>86</v>
      </c>
      <c r="H42" s="237" t="s">
        <v>120</v>
      </c>
      <c r="I42" s="104" t="s">
        <v>82</v>
      </c>
      <c r="J42" s="129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</row>
    <row r="43" spans="1:22" s="91" customFormat="1" ht="20.25" customHeight="1" x14ac:dyDescent="0.25">
      <c r="A43" s="247" t="s">
        <v>43</v>
      </c>
      <c r="B43" s="248"/>
      <c r="C43" s="248"/>
      <c r="D43" s="248"/>
      <c r="E43" s="249"/>
      <c r="F43" s="105" t="s">
        <v>44</v>
      </c>
      <c r="G43" s="106" t="s">
        <v>45</v>
      </c>
      <c r="H43" s="106" t="s">
        <v>87</v>
      </c>
      <c r="I43" s="107" t="s">
        <v>88</v>
      </c>
      <c r="J43" s="13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</row>
    <row r="44" spans="1:22" s="89" customFormat="1" ht="21.75" customHeight="1" x14ac:dyDescent="0.25">
      <c r="A44" s="238" t="s">
        <v>123</v>
      </c>
      <c r="B44" s="239"/>
      <c r="C44" s="239"/>
      <c r="D44" s="239"/>
      <c r="E44" s="240"/>
      <c r="F44" s="163">
        <v>0</v>
      </c>
      <c r="G44" s="110">
        <v>50000</v>
      </c>
      <c r="H44" s="111">
        <f>F44*G44</f>
        <v>0</v>
      </c>
      <c r="I44" s="224" t="s">
        <v>218</v>
      </c>
      <c r="J44" s="156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</row>
    <row r="45" spans="1:22" s="89" customFormat="1" ht="18" customHeight="1" x14ac:dyDescent="0.25">
      <c r="A45" s="238" t="s">
        <v>124</v>
      </c>
      <c r="B45" s="239"/>
      <c r="C45" s="239"/>
      <c r="D45" s="239"/>
      <c r="E45" s="240"/>
      <c r="F45" s="163">
        <v>0.5</v>
      </c>
      <c r="G45" s="236">
        <f>168393+24266+245537.5+298045+99550+269200+168393+24266+245537.5+298045+99550+269200</f>
        <v>2209983</v>
      </c>
      <c r="H45" s="111">
        <f t="shared" ref="H45:H59" si="2">F45*G45</f>
        <v>1104991.5</v>
      </c>
      <c r="I45" s="224" t="s">
        <v>150</v>
      </c>
      <c r="J45" s="156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</row>
    <row r="46" spans="1:22" s="89" customFormat="1" ht="32.25" customHeight="1" x14ac:dyDescent="0.25">
      <c r="A46" s="238" t="s">
        <v>125</v>
      </c>
      <c r="B46" s="239"/>
      <c r="C46" s="239"/>
      <c r="D46" s="239"/>
      <c r="E46" s="240"/>
      <c r="F46" s="163">
        <v>0.5</v>
      </c>
      <c r="G46" s="236">
        <f>87500+87500+75000+75000</f>
        <v>325000</v>
      </c>
      <c r="H46" s="111">
        <f t="shared" si="2"/>
        <v>162500</v>
      </c>
      <c r="I46" s="224" t="s">
        <v>150</v>
      </c>
      <c r="J46" s="156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</row>
    <row r="47" spans="1:22" s="89" customFormat="1" ht="28.5" customHeight="1" x14ac:dyDescent="0.25">
      <c r="A47" s="238" t="s">
        <v>126</v>
      </c>
      <c r="B47" s="239"/>
      <c r="C47" s="239"/>
      <c r="D47" s="239"/>
      <c r="E47" s="240"/>
      <c r="F47" s="163">
        <v>0.5</v>
      </c>
      <c r="G47" s="236">
        <f>15000+1500+48618+29250+7500+12500</f>
        <v>114368</v>
      </c>
      <c r="H47" s="111">
        <f t="shared" si="2"/>
        <v>57184</v>
      </c>
      <c r="I47" s="224" t="s">
        <v>150</v>
      </c>
      <c r="J47" s="156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</row>
    <row r="48" spans="1:22" s="92" customFormat="1" ht="18" customHeight="1" x14ac:dyDescent="0.25">
      <c r="A48" s="238" t="s">
        <v>127</v>
      </c>
      <c r="B48" s="239"/>
      <c r="C48" s="239"/>
      <c r="D48" s="239"/>
      <c r="E48" s="240"/>
      <c r="F48" s="163">
        <v>0</v>
      </c>
      <c r="G48" s="236">
        <v>50000</v>
      </c>
      <c r="H48" s="111">
        <f t="shared" si="2"/>
        <v>0</v>
      </c>
      <c r="I48" s="224" t="s">
        <v>218</v>
      </c>
      <c r="J48" s="156"/>
    </row>
    <row r="49" spans="1:10" s="92" customFormat="1" ht="29.25" customHeight="1" x14ac:dyDescent="0.25">
      <c r="A49" s="238" t="s">
        <v>128</v>
      </c>
      <c r="B49" s="239"/>
      <c r="C49" s="239"/>
      <c r="D49" s="239"/>
      <c r="E49" s="240"/>
      <c r="F49" s="163">
        <v>1</v>
      </c>
      <c r="G49" s="236">
        <f>495+12000+2415+9920+60000</f>
        <v>84830</v>
      </c>
      <c r="H49" s="111">
        <f t="shared" si="2"/>
        <v>84830</v>
      </c>
      <c r="I49" s="224" t="s">
        <v>150</v>
      </c>
      <c r="J49" s="156"/>
    </row>
    <row r="50" spans="1:10" s="92" customFormat="1" ht="29.25" customHeight="1" x14ac:dyDescent="0.25">
      <c r="A50" s="238" t="s">
        <v>129</v>
      </c>
      <c r="B50" s="239"/>
      <c r="C50" s="239"/>
      <c r="D50" s="239"/>
      <c r="E50" s="240"/>
      <c r="F50" s="163">
        <v>0.5</v>
      </c>
      <c r="G50" s="236">
        <v>296392.09999999998</v>
      </c>
      <c r="H50" s="111">
        <f t="shared" si="2"/>
        <v>148196.04999999999</v>
      </c>
      <c r="I50" s="224" t="s">
        <v>150</v>
      </c>
      <c r="J50" s="156"/>
    </row>
    <row r="51" spans="1:10" s="92" customFormat="1" ht="31.5" customHeight="1" x14ac:dyDescent="0.25">
      <c r="A51" s="238" t="s">
        <v>130</v>
      </c>
      <c r="B51" s="239"/>
      <c r="C51" s="239"/>
      <c r="D51" s="239"/>
      <c r="E51" s="240"/>
      <c r="F51" s="163">
        <v>0</v>
      </c>
      <c r="G51" s="236">
        <v>0</v>
      </c>
      <c r="H51" s="111">
        <f t="shared" si="2"/>
        <v>0</v>
      </c>
      <c r="I51" s="224" t="s">
        <v>217</v>
      </c>
      <c r="J51" s="156"/>
    </row>
    <row r="52" spans="1:10" s="112" customFormat="1" ht="30" customHeight="1" x14ac:dyDescent="0.25">
      <c r="A52" s="238" t="s">
        <v>131</v>
      </c>
      <c r="B52" s="239"/>
      <c r="C52" s="239"/>
      <c r="D52" s="239"/>
      <c r="E52" s="240"/>
      <c r="F52" s="163">
        <v>0.5</v>
      </c>
      <c r="G52" s="236">
        <v>949714.39</v>
      </c>
      <c r="H52" s="111">
        <f t="shared" si="2"/>
        <v>474857.19500000001</v>
      </c>
      <c r="I52" s="224" t="s">
        <v>150</v>
      </c>
      <c r="J52" s="156"/>
    </row>
    <row r="53" spans="1:10" s="112" customFormat="1" ht="35.25" customHeight="1" x14ac:dyDescent="0.25">
      <c r="A53" s="238" t="s">
        <v>132</v>
      </c>
      <c r="B53" s="239"/>
      <c r="C53" s="239"/>
      <c r="D53" s="239"/>
      <c r="E53" s="240"/>
      <c r="F53" s="163">
        <v>0.5</v>
      </c>
      <c r="G53" s="236">
        <f>1951987.7</f>
        <v>1951987.7</v>
      </c>
      <c r="H53" s="111">
        <f t="shared" si="2"/>
        <v>975993.85</v>
      </c>
      <c r="I53" s="224" t="s">
        <v>150</v>
      </c>
      <c r="J53" s="156"/>
    </row>
    <row r="54" spans="1:10" s="112" customFormat="1" ht="29.25" customHeight="1" x14ac:dyDescent="0.25">
      <c r="A54" s="238" t="s">
        <v>133</v>
      </c>
      <c r="B54" s="239"/>
      <c r="C54" s="239"/>
      <c r="D54" s="239"/>
      <c r="E54" s="240"/>
      <c r="F54" s="163">
        <v>0.5</v>
      </c>
      <c r="G54" s="236">
        <f>249517.8+499067.1+299552.4</f>
        <v>1048137.2999999999</v>
      </c>
      <c r="H54" s="111">
        <f t="shared" si="2"/>
        <v>524068.64999999997</v>
      </c>
      <c r="I54" s="224" t="s">
        <v>150</v>
      </c>
      <c r="J54" s="156"/>
    </row>
    <row r="55" spans="1:10" s="92" customFormat="1" ht="28.5" customHeight="1" x14ac:dyDescent="0.25">
      <c r="A55" s="238" t="s">
        <v>134</v>
      </c>
      <c r="B55" s="239"/>
      <c r="C55" s="239"/>
      <c r="D55" s="239"/>
      <c r="E55" s="240"/>
      <c r="F55" s="163">
        <v>0</v>
      </c>
      <c r="G55" s="236">
        <v>50000</v>
      </c>
      <c r="H55" s="111">
        <f t="shared" si="2"/>
        <v>0</v>
      </c>
      <c r="I55" s="224" t="s">
        <v>218</v>
      </c>
      <c r="J55" s="156"/>
    </row>
    <row r="56" spans="1:10" s="92" customFormat="1" ht="18" customHeight="1" x14ac:dyDescent="0.25">
      <c r="A56" s="238" t="s">
        <v>135</v>
      </c>
      <c r="B56" s="239"/>
      <c r="C56" s="239"/>
      <c r="D56" s="239"/>
      <c r="E56" s="240"/>
      <c r="F56" s="163">
        <v>0.5</v>
      </c>
      <c r="G56" s="236">
        <f>172680</f>
        <v>172680</v>
      </c>
      <c r="H56" s="111">
        <f t="shared" si="2"/>
        <v>86340</v>
      </c>
      <c r="I56" s="224" t="s">
        <v>150</v>
      </c>
      <c r="J56" s="156"/>
    </row>
    <row r="57" spans="1:10" s="92" customFormat="1" ht="18" customHeight="1" x14ac:dyDescent="0.25">
      <c r="A57" s="238" t="s">
        <v>136</v>
      </c>
      <c r="B57" s="239"/>
      <c r="C57" s="239"/>
      <c r="D57" s="239"/>
      <c r="E57" s="240"/>
      <c r="F57" s="163">
        <v>0.5</v>
      </c>
      <c r="G57" s="236">
        <f>115680</f>
        <v>115680</v>
      </c>
      <c r="H57" s="111">
        <f t="shared" si="2"/>
        <v>57840</v>
      </c>
      <c r="I57" s="224" t="s">
        <v>150</v>
      </c>
      <c r="J57" s="156"/>
    </row>
    <row r="58" spans="1:10" s="92" customFormat="1" ht="18" customHeight="1" x14ac:dyDescent="0.25">
      <c r="A58" s="238" t="s">
        <v>137</v>
      </c>
      <c r="B58" s="239"/>
      <c r="C58" s="239"/>
      <c r="D58" s="239"/>
      <c r="E58" s="240"/>
      <c r="F58" s="163">
        <v>0.5</v>
      </c>
      <c r="G58" s="236">
        <f>187345+49400+49400</f>
        <v>286145</v>
      </c>
      <c r="H58" s="111">
        <f t="shared" si="2"/>
        <v>143072.5</v>
      </c>
      <c r="I58" s="224" t="s">
        <v>150</v>
      </c>
      <c r="J58" s="156"/>
    </row>
    <row r="59" spans="1:10" s="92" customFormat="1" ht="18" customHeight="1" x14ac:dyDescent="0.25">
      <c r="A59" s="238" t="s">
        <v>138</v>
      </c>
      <c r="B59" s="239"/>
      <c r="C59" s="239"/>
      <c r="D59" s="239"/>
      <c r="E59" s="240"/>
      <c r="F59" s="163">
        <v>0.5</v>
      </c>
      <c r="G59" s="236">
        <f>213330</f>
        <v>213330</v>
      </c>
      <c r="H59" s="111">
        <f t="shared" si="2"/>
        <v>106665</v>
      </c>
      <c r="I59" s="224" t="s">
        <v>150</v>
      </c>
      <c r="J59" s="156"/>
    </row>
    <row r="60" spans="1:10" s="140" customFormat="1" ht="18" customHeight="1" x14ac:dyDescent="0.2">
      <c r="A60" s="144" t="s">
        <v>36</v>
      </c>
      <c r="B60" s="145"/>
      <c r="C60" s="145"/>
      <c r="D60" s="145"/>
      <c r="E60" s="146"/>
      <c r="F60" s="164"/>
      <c r="G60" s="147">
        <f>SUM(G44:G59)</f>
        <v>7918247.4900000002</v>
      </c>
      <c r="H60" s="147">
        <f t="shared" ref="H60" si="3">SUM(H44:H59)</f>
        <v>3926538.7450000001</v>
      </c>
      <c r="I60" s="225"/>
      <c r="J60" s="148"/>
    </row>
    <row r="61" spans="1:10" s="140" customFormat="1" ht="18" customHeight="1" thickBot="1" x14ac:dyDescent="0.25">
      <c r="A61" s="241" t="s">
        <v>32</v>
      </c>
      <c r="B61" s="242"/>
      <c r="C61" s="242"/>
      <c r="D61" s="242"/>
      <c r="E61" s="242"/>
      <c r="F61" s="242"/>
      <c r="G61" s="242"/>
      <c r="H61" s="242"/>
      <c r="I61" s="243"/>
      <c r="J61" s="148"/>
    </row>
    <row r="62" spans="1:10" s="140" customFormat="1" ht="65.25" customHeight="1" x14ac:dyDescent="0.2">
      <c r="A62" s="244" t="s">
        <v>33</v>
      </c>
      <c r="B62" s="245"/>
      <c r="C62" s="245"/>
      <c r="D62" s="245"/>
      <c r="E62" s="246"/>
      <c r="F62" s="103" t="s">
        <v>85</v>
      </c>
      <c r="G62" s="102" t="s">
        <v>86</v>
      </c>
      <c r="H62" s="108" t="s">
        <v>120</v>
      </c>
      <c r="I62" s="104" t="s">
        <v>82</v>
      </c>
      <c r="J62" s="148"/>
    </row>
    <row r="63" spans="1:10" s="140" customFormat="1" ht="28.5" customHeight="1" x14ac:dyDescent="0.2">
      <c r="A63" s="247" t="s">
        <v>43</v>
      </c>
      <c r="B63" s="248"/>
      <c r="C63" s="248"/>
      <c r="D63" s="248"/>
      <c r="E63" s="249"/>
      <c r="F63" s="105" t="s">
        <v>44</v>
      </c>
      <c r="G63" s="106" t="s">
        <v>45</v>
      </c>
      <c r="H63" s="106" t="s">
        <v>87</v>
      </c>
      <c r="I63" s="107" t="s">
        <v>88</v>
      </c>
      <c r="J63" s="148"/>
    </row>
    <row r="64" spans="1:10" s="92" customFormat="1" ht="31.5" customHeight="1" x14ac:dyDescent="0.25">
      <c r="A64" s="238" t="s">
        <v>139</v>
      </c>
      <c r="B64" s="239"/>
      <c r="C64" s="239"/>
      <c r="D64" s="239"/>
      <c r="E64" s="240"/>
      <c r="F64" s="163">
        <v>0</v>
      </c>
      <c r="G64" s="110">
        <v>30000</v>
      </c>
      <c r="H64" s="111">
        <f t="shared" ref="H64:H73" si="4">F64*G64</f>
        <v>0</v>
      </c>
      <c r="I64" s="224" t="s">
        <v>218</v>
      </c>
      <c r="J64" s="156"/>
    </row>
    <row r="65" spans="1:10" s="92" customFormat="1" ht="24.75" customHeight="1" x14ac:dyDescent="0.25">
      <c r="A65" s="238" t="s">
        <v>140</v>
      </c>
      <c r="B65" s="239"/>
      <c r="C65" s="239"/>
      <c r="D65" s="239"/>
      <c r="E65" s="240"/>
      <c r="F65" s="163">
        <v>1</v>
      </c>
      <c r="G65" s="236">
        <f>48000</f>
        <v>48000</v>
      </c>
      <c r="H65" s="111">
        <f t="shared" si="4"/>
        <v>48000</v>
      </c>
      <c r="I65" s="224" t="s">
        <v>150</v>
      </c>
      <c r="J65" s="156"/>
    </row>
    <row r="66" spans="1:10" s="92" customFormat="1" ht="24.75" customHeight="1" x14ac:dyDescent="0.25">
      <c r="A66" s="238" t="s">
        <v>141</v>
      </c>
      <c r="B66" s="239"/>
      <c r="C66" s="239"/>
      <c r="D66" s="239"/>
      <c r="E66" s="240"/>
      <c r="F66" s="163">
        <v>1</v>
      </c>
      <c r="G66" s="236">
        <f>5000</f>
        <v>5000</v>
      </c>
      <c r="H66" s="111">
        <f t="shared" si="4"/>
        <v>5000</v>
      </c>
      <c r="I66" s="224" t="s">
        <v>150</v>
      </c>
      <c r="J66" s="156"/>
    </row>
    <row r="67" spans="1:10" s="92" customFormat="1" ht="27.75" customHeight="1" x14ac:dyDescent="0.25">
      <c r="A67" s="238" t="s">
        <v>142</v>
      </c>
      <c r="B67" s="239"/>
      <c r="C67" s="239"/>
      <c r="D67" s="239"/>
      <c r="E67" s="240"/>
      <c r="F67" s="163">
        <v>0.5</v>
      </c>
      <c r="G67" s="236">
        <f>26000+19779.7+5928.8</f>
        <v>51708.5</v>
      </c>
      <c r="H67" s="111">
        <f t="shared" si="4"/>
        <v>25854.25</v>
      </c>
      <c r="I67" s="224" t="s">
        <v>150</v>
      </c>
      <c r="J67" s="156"/>
    </row>
    <row r="68" spans="1:10" s="92" customFormat="1" ht="24" customHeight="1" x14ac:dyDescent="0.25">
      <c r="A68" s="238" t="s">
        <v>143</v>
      </c>
      <c r="B68" s="239"/>
      <c r="C68" s="239"/>
      <c r="D68" s="239"/>
      <c r="E68" s="240"/>
      <c r="F68" s="163">
        <v>0.5</v>
      </c>
      <c r="G68" s="236">
        <f>124375+63400+30090+77120</f>
        <v>294985</v>
      </c>
      <c r="H68" s="111">
        <f t="shared" si="4"/>
        <v>147492.5</v>
      </c>
      <c r="I68" s="224" t="s">
        <v>150</v>
      </c>
      <c r="J68" s="156"/>
    </row>
    <row r="69" spans="1:10" s="112" customFormat="1" ht="24.75" customHeight="1" x14ac:dyDescent="0.25">
      <c r="A69" s="238" t="s">
        <v>144</v>
      </c>
      <c r="B69" s="239"/>
      <c r="C69" s="239"/>
      <c r="D69" s="239"/>
      <c r="E69" s="240"/>
      <c r="F69" s="163">
        <v>0</v>
      </c>
      <c r="G69" s="236">
        <v>100000</v>
      </c>
      <c r="H69" s="111">
        <f t="shared" si="4"/>
        <v>0</v>
      </c>
      <c r="I69" s="224" t="s">
        <v>218</v>
      </c>
      <c r="J69" s="156"/>
    </row>
    <row r="70" spans="1:10" s="92" customFormat="1" ht="24.75" customHeight="1" x14ac:dyDescent="0.25">
      <c r="A70" s="238" t="s">
        <v>145</v>
      </c>
      <c r="B70" s="239"/>
      <c r="C70" s="239"/>
      <c r="D70" s="239"/>
      <c r="E70" s="240"/>
      <c r="F70" s="163">
        <v>0.5</v>
      </c>
      <c r="G70" s="236">
        <v>78200</v>
      </c>
      <c r="H70" s="111">
        <f t="shared" si="4"/>
        <v>39100</v>
      </c>
      <c r="I70" s="224" t="s">
        <v>150</v>
      </c>
      <c r="J70" s="156"/>
    </row>
    <row r="71" spans="1:10" s="92" customFormat="1" ht="29.25" customHeight="1" x14ac:dyDescent="0.25">
      <c r="A71" s="238" t="s">
        <v>146</v>
      </c>
      <c r="B71" s="239"/>
      <c r="C71" s="239"/>
      <c r="D71" s="239"/>
      <c r="E71" s="240"/>
      <c r="F71" s="163">
        <v>0</v>
      </c>
      <c r="G71" s="236">
        <v>0</v>
      </c>
      <c r="H71" s="111">
        <f t="shared" si="4"/>
        <v>0</v>
      </c>
      <c r="I71" s="223" t="s">
        <v>216</v>
      </c>
      <c r="J71" s="156"/>
    </row>
    <row r="72" spans="1:10" s="92" customFormat="1" ht="53.25" customHeight="1" x14ac:dyDescent="0.25">
      <c r="A72" s="238" t="s">
        <v>147</v>
      </c>
      <c r="B72" s="239"/>
      <c r="C72" s="239"/>
      <c r="D72" s="239"/>
      <c r="E72" s="240"/>
      <c r="F72" s="163">
        <v>0</v>
      </c>
      <c r="G72" s="236">
        <v>30000</v>
      </c>
      <c r="H72" s="111">
        <f t="shared" si="4"/>
        <v>0</v>
      </c>
      <c r="I72" s="223" t="s">
        <v>219</v>
      </c>
      <c r="J72" s="156"/>
    </row>
    <row r="73" spans="1:10" s="92" customFormat="1" ht="24.75" customHeight="1" x14ac:dyDescent="0.25">
      <c r="A73" s="238" t="s">
        <v>148</v>
      </c>
      <c r="B73" s="239"/>
      <c r="C73" s="239"/>
      <c r="D73" s="239"/>
      <c r="E73" s="240"/>
      <c r="F73" s="163">
        <v>1</v>
      </c>
      <c r="G73" s="236">
        <f>98990+121188.7</f>
        <v>220178.7</v>
      </c>
      <c r="H73" s="111">
        <f t="shared" si="4"/>
        <v>220178.7</v>
      </c>
      <c r="I73" s="224" t="s">
        <v>150</v>
      </c>
      <c r="J73" s="156"/>
    </row>
    <row r="74" spans="1:10" ht="19.5" customHeight="1" x14ac:dyDescent="0.2">
      <c r="A74" s="270"/>
      <c r="B74" s="271"/>
      <c r="C74" s="271"/>
      <c r="D74" s="93"/>
      <c r="E74" s="57"/>
      <c r="F74" s="97"/>
      <c r="G74" s="97"/>
      <c r="H74" s="95"/>
      <c r="I74" s="68"/>
      <c r="J74" s="116"/>
    </row>
    <row r="75" spans="1:10" s="55" customFormat="1" ht="13.5" customHeight="1" x14ac:dyDescent="0.2">
      <c r="A75" s="278"/>
      <c r="B75" s="279"/>
      <c r="C75" s="87"/>
      <c r="D75" s="94"/>
      <c r="E75" s="57"/>
      <c r="F75" s="98"/>
      <c r="G75" s="98"/>
      <c r="H75" s="96"/>
      <c r="I75" s="56"/>
      <c r="J75" s="117"/>
    </row>
    <row r="76" spans="1:10" s="140" customFormat="1" ht="16.5" customHeight="1" x14ac:dyDescent="0.25">
      <c r="A76" s="149" t="s">
        <v>36</v>
      </c>
      <c r="B76" s="150"/>
      <c r="C76" s="151"/>
      <c r="D76" s="150"/>
      <c r="E76" s="152"/>
      <c r="F76" s="153"/>
      <c r="G76" s="153">
        <f>SUM(G64:G73)</f>
        <v>858072.2</v>
      </c>
      <c r="H76" s="153">
        <f>SUM(H44:H75)</f>
        <v>8338702.9400000004</v>
      </c>
      <c r="I76" s="153"/>
      <c r="J76" s="154"/>
    </row>
    <row r="77" spans="1:10" ht="28.5" x14ac:dyDescent="0.2">
      <c r="A77" s="230" t="s">
        <v>24</v>
      </c>
      <c r="B77" s="231"/>
      <c r="C77" s="232"/>
      <c r="D77" s="233"/>
      <c r="E77" s="232"/>
      <c r="F77" s="234"/>
      <c r="G77" s="266">
        <f>SUM(H76+H60+H39+H32+H28+H20)</f>
        <v>13822231.615</v>
      </c>
      <c r="H77" s="267"/>
      <c r="I77" s="235"/>
      <c r="J77" s="131"/>
    </row>
    <row r="78" spans="1:10" x14ac:dyDescent="0.2">
      <c r="A78" s="33" t="s">
        <v>25</v>
      </c>
      <c r="B78" s="34"/>
      <c r="C78" s="35" t="s">
        <v>26</v>
      </c>
      <c r="D78" s="34"/>
      <c r="E78" s="36"/>
      <c r="F78" s="37" t="s">
        <v>47</v>
      </c>
      <c r="G78" s="109"/>
      <c r="H78" s="38"/>
      <c r="I78" s="39"/>
      <c r="J78" s="122"/>
    </row>
    <row r="79" spans="1:10" x14ac:dyDescent="0.2">
      <c r="A79" s="40"/>
      <c r="B79" s="41"/>
      <c r="C79" s="42"/>
      <c r="D79" s="41"/>
      <c r="E79" s="43"/>
      <c r="F79" s="155"/>
      <c r="G79" s="44"/>
      <c r="H79" s="45"/>
      <c r="I79" s="46"/>
      <c r="J79" s="122"/>
    </row>
    <row r="80" spans="1:10" ht="16.5" customHeight="1" x14ac:dyDescent="0.2">
      <c r="A80" s="272" t="s">
        <v>46</v>
      </c>
      <c r="B80" s="273"/>
      <c r="C80" s="272" t="s">
        <v>89</v>
      </c>
      <c r="D80" s="276"/>
      <c r="E80" s="273"/>
      <c r="F80" s="69"/>
      <c r="G80" s="269" t="s">
        <v>225</v>
      </c>
      <c r="H80" s="269"/>
      <c r="I80" s="46"/>
      <c r="J80" s="122"/>
    </row>
    <row r="81" spans="1:10" ht="28.5" customHeight="1" x14ac:dyDescent="0.2">
      <c r="A81" s="274" t="s">
        <v>49</v>
      </c>
      <c r="B81" s="275"/>
      <c r="C81" s="274" t="s">
        <v>27</v>
      </c>
      <c r="D81" s="277"/>
      <c r="E81" s="275"/>
      <c r="F81" s="47"/>
      <c r="G81" s="265" t="s">
        <v>48</v>
      </c>
      <c r="H81" s="265"/>
      <c r="I81" s="48"/>
      <c r="J81" s="122"/>
    </row>
    <row r="82" spans="1:10" ht="28.5" customHeight="1" x14ac:dyDescent="0.2">
      <c r="A82" s="70"/>
      <c r="B82" s="70"/>
      <c r="C82" s="70"/>
      <c r="D82" s="70"/>
      <c r="E82" s="70"/>
      <c r="F82" s="44"/>
      <c r="G82" s="75"/>
      <c r="H82" s="75"/>
      <c r="I82" s="45"/>
      <c r="J82" s="122"/>
    </row>
    <row r="83" spans="1:10" ht="28.5" customHeight="1" x14ac:dyDescent="0.2">
      <c r="A83" s="70"/>
      <c r="B83" s="70"/>
      <c r="C83" s="70"/>
      <c r="D83" s="70"/>
      <c r="E83" s="70"/>
      <c r="F83" s="44"/>
      <c r="G83" s="75"/>
      <c r="H83" s="75"/>
      <c r="I83" s="45"/>
      <c r="J83" s="122"/>
    </row>
    <row r="84" spans="1:10" ht="28.5" customHeight="1" x14ac:dyDescent="0.2">
      <c r="A84" s="70"/>
      <c r="B84" s="70"/>
      <c r="C84" s="70"/>
      <c r="D84" s="70"/>
      <c r="E84" s="70"/>
      <c r="F84" s="44"/>
      <c r="G84" s="75"/>
      <c r="H84" s="75"/>
      <c r="I84" s="45"/>
      <c r="J84" s="122"/>
    </row>
    <row r="85" spans="1:10" ht="12" customHeight="1" x14ac:dyDescent="0.2"/>
    <row r="86" spans="1:10" s="52" customFormat="1" ht="22.5" customHeight="1" x14ac:dyDescent="0.2">
      <c r="A86" s="268"/>
      <c r="B86" s="268"/>
      <c r="C86" s="268"/>
      <c r="D86" s="268"/>
      <c r="E86" s="268"/>
      <c r="F86" s="268"/>
      <c r="G86" s="268"/>
      <c r="H86" s="268"/>
      <c r="I86" s="268"/>
      <c r="J86" s="88"/>
    </row>
    <row r="87" spans="1:10" x14ac:dyDescent="0.2">
      <c r="H87" s="53"/>
    </row>
    <row r="88" spans="1:10" x14ac:dyDescent="0.2">
      <c r="F88" s="53" t="s">
        <v>75</v>
      </c>
      <c r="H88" s="72">
        <f>SUM(G20+G28+G32+G39)</f>
        <v>1649194.23</v>
      </c>
    </row>
    <row r="89" spans="1:10" x14ac:dyDescent="0.2">
      <c r="F89" s="53" t="s">
        <v>76</v>
      </c>
      <c r="H89" s="73">
        <f>G76+G60</f>
        <v>8776319.6899999995</v>
      </c>
    </row>
    <row r="90" spans="1:10" ht="15" thickBot="1" x14ac:dyDescent="0.25">
      <c r="H90" s="74">
        <f>H89+H88</f>
        <v>10425513.92</v>
      </c>
    </row>
    <row r="91" spans="1:10" ht="15" thickTop="1" x14ac:dyDescent="0.2"/>
    <row r="94" spans="1:10" x14ac:dyDescent="0.2">
      <c r="H94" s="77"/>
    </row>
    <row r="95" spans="1:10" x14ac:dyDescent="0.2">
      <c r="H95" s="77"/>
    </row>
  </sheetData>
  <sheetProtection password="C1B6" sheet="1" objects="1" scenarios="1"/>
  <mergeCells count="50">
    <mergeCell ref="G81:H81"/>
    <mergeCell ref="G77:H77"/>
    <mergeCell ref="A86:I86"/>
    <mergeCell ref="G80:H80"/>
    <mergeCell ref="A52:E52"/>
    <mergeCell ref="A53:E53"/>
    <mergeCell ref="A74:C74"/>
    <mergeCell ref="A80:B80"/>
    <mergeCell ref="A81:B81"/>
    <mergeCell ref="C80:E80"/>
    <mergeCell ref="C81:E81"/>
    <mergeCell ref="A75:B75"/>
    <mergeCell ref="A59:E59"/>
    <mergeCell ref="A64:E64"/>
    <mergeCell ref="A65:E65"/>
    <mergeCell ref="A66:E66"/>
    <mergeCell ref="A1:I1"/>
    <mergeCell ref="A4:I4"/>
    <mergeCell ref="H6:I6"/>
    <mergeCell ref="F6:G6"/>
    <mergeCell ref="F7:G7"/>
    <mergeCell ref="H7:I7"/>
    <mergeCell ref="A3:I3"/>
    <mergeCell ref="H9:I9"/>
    <mergeCell ref="A41:I41"/>
    <mergeCell ref="A42:E42"/>
    <mergeCell ref="A43:E43"/>
    <mergeCell ref="A72:E72"/>
    <mergeCell ref="A54:E54"/>
    <mergeCell ref="A55:E55"/>
    <mergeCell ref="A56:E56"/>
    <mergeCell ref="A57:E57"/>
    <mergeCell ref="A58:E58"/>
    <mergeCell ref="A44:E44"/>
    <mergeCell ref="A45:E45"/>
    <mergeCell ref="A46:E46"/>
    <mergeCell ref="A47:E47"/>
    <mergeCell ref="A48:E48"/>
    <mergeCell ref="A49:E49"/>
    <mergeCell ref="A50:E50"/>
    <mergeCell ref="A51:E51"/>
    <mergeCell ref="A73:E73"/>
    <mergeCell ref="A61:I61"/>
    <mergeCell ref="A62:E62"/>
    <mergeCell ref="A63:E63"/>
    <mergeCell ref="A71:E71"/>
    <mergeCell ref="A68:E68"/>
    <mergeCell ref="A69:E69"/>
    <mergeCell ref="A70:E70"/>
    <mergeCell ref="A67:E67"/>
  </mergeCells>
  <printOptions horizontalCentered="1"/>
  <pageMargins left="0" right="0" top="0.5" bottom="0.5" header="0.3" footer="0.3"/>
  <pageSetup paperSize="14" scale="70" orientation="landscape" r:id="rId1"/>
  <headerFooter>
    <oddFooter>&amp;CPage &amp;P of &amp;N&amp;RGAD Accomplishment Report 2019
LGU-ASINGAN, PANGASINAN</oddFooter>
  </headerFooter>
  <rowBreaks count="1" manualBreakCount="1">
    <brk id="20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4"/>
  <sheetViews>
    <sheetView workbookViewId="0">
      <selection activeCell="K124" sqref="K124"/>
    </sheetView>
  </sheetViews>
  <sheetFormatPr defaultRowHeight="15" x14ac:dyDescent="0.25"/>
  <sheetData>
    <row r="1" spans="1:11" x14ac:dyDescent="0.25">
      <c r="A1" s="283" t="s">
        <v>161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</row>
    <row r="2" spans="1:11" x14ac:dyDescent="0.25">
      <c r="A2" s="165"/>
    </row>
    <row r="3" spans="1:11" x14ac:dyDescent="0.25">
      <c r="A3" s="283" t="s">
        <v>162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</row>
    <row r="4" spans="1:11" x14ac:dyDescent="0.25">
      <c r="A4" s="166"/>
      <c r="B4" s="166"/>
      <c r="C4" s="166"/>
      <c r="D4" s="166"/>
      <c r="E4" s="166"/>
      <c r="F4" s="166"/>
      <c r="G4" s="166"/>
      <c r="H4" s="166"/>
    </row>
    <row r="5" spans="1:11" x14ac:dyDescent="0.25">
      <c r="A5" s="186"/>
      <c r="B5" s="187"/>
      <c r="C5" s="187"/>
      <c r="D5" s="187"/>
      <c r="E5" s="187"/>
      <c r="F5" s="187"/>
      <c r="G5" s="187"/>
      <c r="H5" s="284" t="s">
        <v>168</v>
      </c>
      <c r="I5" s="285"/>
      <c r="J5" s="286"/>
      <c r="K5" s="287" t="s">
        <v>174</v>
      </c>
    </row>
    <row r="6" spans="1:11" x14ac:dyDescent="0.25">
      <c r="A6" s="290" t="s">
        <v>192</v>
      </c>
      <c r="B6" s="291"/>
      <c r="C6" s="291"/>
      <c r="D6" s="291"/>
      <c r="E6" s="291"/>
      <c r="F6" s="291"/>
      <c r="G6" s="292"/>
      <c r="H6" s="188" t="s">
        <v>166</v>
      </c>
      <c r="I6" s="189" t="s">
        <v>169</v>
      </c>
      <c r="J6" s="190" t="s">
        <v>172</v>
      </c>
      <c r="K6" s="288"/>
    </row>
    <row r="7" spans="1:11" x14ac:dyDescent="0.25">
      <c r="A7" s="290"/>
      <c r="B7" s="291"/>
      <c r="C7" s="291"/>
      <c r="D7" s="291"/>
      <c r="E7" s="291"/>
      <c r="F7" s="291"/>
      <c r="G7" s="292"/>
      <c r="H7" s="191" t="s">
        <v>167</v>
      </c>
      <c r="I7" s="192" t="s">
        <v>170</v>
      </c>
      <c r="J7" s="190" t="s">
        <v>173</v>
      </c>
      <c r="K7" s="288"/>
    </row>
    <row r="8" spans="1:11" ht="15.75" thickBot="1" x14ac:dyDescent="0.3">
      <c r="A8" s="193"/>
      <c r="B8" s="194"/>
      <c r="C8" s="194"/>
      <c r="D8" s="194"/>
      <c r="E8" s="194"/>
      <c r="F8" s="194"/>
      <c r="G8" s="194"/>
      <c r="H8" s="195"/>
      <c r="I8" s="196" t="s">
        <v>171</v>
      </c>
      <c r="J8" s="197"/>
      <c r="K8" s="289"/>
    </row>
    <row r="9" spans="1:11" ht="15.75" thickBot="1" x14ac:dyDescent="0.3">
      <c r="A9" s="176" t="s">
        <v>164</v>
      </c>
      <c r="G9" s="167"/>
      <c r="H9" s="172"/>
      <c r="J9" s="171"/>
      <c r="K9" s="168"/>
    </row>
    <row r="10" spans="1:11" x14ac:dyDescent="0.25">
      <c r="B10" s="165" t="s">
        <v>163</v>
      </c>
      <c r="H10" s="173"/>
      <c r="J10" s="173"/>
      <c r="K10" s="173"/>
    </row>
    <row r="11" spans="1:11" ht="15.75" thickBot="1" x14ac:dyDescent="0.3">
      <c r="A11" s="170"/>
      <c r="B11" s="174" t="s">
        <v>165</v>
      </c>
      <c r="C11" s="170"/>
      <c r="D11" s="170"/>
      <c r="E11" s="170"/>
      <c r="F11" s="170"/>
      <c r="G11" s="170"/>
      <c r="H11" s="175"/>
      <c r="I11" s="170"/>
      <c r="J11" s="175"/>
      <c r="K11" s="173"/>
    </row>
    <row r="12" spans="1:11" ht="15.75" thickBot="1" x14ac:dyDescent="0.3">
      <c r="A12" s="176" t="s">
        <v>175</v>
      </c>
      <c r="H12" s="173"/>
      <c r="J12" s="171"/>
      <c r="K12" s="168"/>
    </row>
    <row r="13" spans="1:11" x14ac:dyDescent="0.25">
      <c r="B13" s="177" t="s">
        <v>176</v>
      </c>
      <c r="H13" s="173"/>
      <c r="J13" s="173"/>
      <c r="K13" s="173"/>
    </row>
    <row r="14" spans="1:11" x14ac:dyDescent="0.25">
      <c r="B14" s="165" t="s">
        <v>177</v>
      </c>
      <c r="H14" s="173"/>
      <c r="J14" s="173"/>
      <c r="K14" s="173"/>
    </row>
    <row r="15" spans="1:11" x14ac:dyDescent="0.25">
      <c r="B15" s="165" t="s">
        <v>178</v>
      </c>
      <c r="H15" s="173"/>
      <c r="J15" s="173"/>
      <c r="K15" s="173"/>
    </row>
    <row r="16" spans="1:11" ht="15.75" thickBot="1" x14ac:dyDescent="0.3">
      <c r="A16" s="170"/>
      <c r="B16" s="174" t="s">
        <v>179</v>
      </c>
      <c r="C16" s="170"/>
      <c r="D16" s="170"/>
      <c r="E16" s="170"/>
      <c r="F16" s="170"/>
      <c r="G16" s="170"/>
      <c r="H16" s="175"/>
      <c r="I16" s="170"/>
      <c r="J16" s="175"/>
      <c r="K16" s="173"/>
    </row>
    <row r="17" spans="1:11" ht="15.75" thickBot="1" x14ac:dyDescent="0.3">
      <c r="A17" s="176" t="s">
        <v>181</v>
      </c>
      <c r="H17" s="173"/>
      <c r="J17" s="171"/>
      <c r="K17" s="168"/>
    </row>
    <row r="18" spans="1:11" x14ac:dyDescent="0.25">
      <c r="B18" s="176" t="s">
        <v>180</v>
      </c>
      <c r="H18" s="173"/>
      <c r="J18" s="173"/>
      <c r="K18" s="173"/>
    </row>
    <row r="19" spans="1:11" x14ac:dyDescent="0.25">
      <c r="B19" s="165" t="s">
        <v>182</v>
      </c>
      <c r="H19" s="173"/>
      <c r="J19" s="173"/>
      <c r="K19" s="173"/>
    </row>
    <row r="20" spans="1:11" ht="15.75" thickBot="1" x14ac:dyDescent="0.3">
      <c r="A20" s="170"/>
      <c r="B20" s="174" t="s">
        <v>183</v>
      </c>
      <c r="C20" s="170"/>
      <c r="D20" s="170"/>
      <c r="E20" s="170"/>
      <c r="F20" s="170"/>
      <c r="G20" s="170"/>
      <c r="H20" s="175"/>
      <c r="I20" s="170"/>
      <c r="J20" s="175"/>
      <c r="K20" s="173"/>
    </row>
    <row r="21" spans="1:11" ht="15.75" thickBot="1" x14ac:dyDescent="0.3">
      <c r="A21" s="176" t="s">
        <v>184</v>
      </c>
      <c r="H21" s="173"/>
      <c r="J21" s="171"/>
      <c r="K21" s="168"/>
    </row>
    <row r="22" spans="1:11" x14ac:dyDescent="0.25">
      <c r="B22" s="179" t="s">
        <v>185</v>
      </c>
      <c r="H22" s="173"/>
      <c r="J22" s="173"/>
      <c r="K22" s="173"/>
    </row>
    <row r="23" spans="1:11" x14ac:dyDescent="0.25">
      <c r="B23" s="165" t="s">
        <v>163</v>
      </c>
      <c r="H23" s="173"/>
      <c r="J23" s="173"/>
      <c r="K23" s="173"/>
    </row>
    <row r="24" spans="1:11" x14ac:dyDescent="0.25">
      <c r="B24" s="180" t="s">
        <v>186</v>
      </c>
      <c r="H24" s="173"/>
      <c r="J24" s="173"/>
      <c r="K24" s="173"/>
    </row>
    <row r="25" spans="1:11" x14ac:dyDescent="0.25">
      <c r="B25" s="165" t="s">
        <v>187</v>
      </c>
      <c r="H25" s="173"/>
      <c r="J25" s="173"/>
      <c r="K25" s="173"/>
    </row>
    <row r="26" spans="1:11" x14ac:dyDescent="0.25">
      <c r="A26" s="170"/>
      <c r="B26" s="174" t="s">
        <v>188</v>
      </c>
      <c r="C26" s="170"/>
      <c r="D26" s="170"/>
      <c r="E26" s="170"/>
      <c r="F26" s="170"/>
      <c r="G26" s="170"/>
      <c r="H26" s="175"/>
      <c r="I26" s="170"/>
      <c r="J26" s="175"/>
      <c r="K26" s="175"/>
    </row>
    <row r="27" spans="1:11" x14ac:dyDescent="0.25">
      <c r="A27" s="181" t="s">
        <v>189</v>
      </c>
      <c r="B27" s="182"/>
      <c r="C27" s="182"/>
      <c r="D27" s="182"/>
      <c r="E27" s="182"/>
      <c r="F27" s="182"/>
      <c r="G27" s="182"/>
      <c r="H27" s="184"/>
      <c r="I27" s="185"/>
      <c r="J27" s="184"/>
      <c r="K27" s="183"/>
    </row>
    <row r="28" spans="1:11" x14ac:dyDescent="0.25">
      <c r="H28" s="167"/>
      <c r="I28" s="167"/>
      <c r="J28" s="167"/>
      <c r="K28" s="167"/>
    </row>
    <row r="29" spans="1:11" x14ac:dyDescent="0.25">
      <c r="H29" s="167"/>
      <c r="I29" s="167"/>
      <c r="J29" s="167"/>
      <c r="K29" s="167"/>
    </row>
    <row r="30" spans="1:11" x14ac:dyDescent="0.25">
      <c r="A30" s="282" t="s">
        <v>190</v>
      </c>
      <c r="B30" s="282"/>
      <c r="C30" s="282"/>
      <c r="D30" s="282"/>
      <c r="E30" s="282"/>
      <c r="F30" s="282"/>
      <c r="G30" s="282"/>
      <c r="H30" s="282"/>
      <c r="I30" s="282"/>
      <c r="J30" s="282"/>
      <c r="K30" s="282"/>
    </row>
    <row r="32" spans="1:11" x14ac:dyDescent="0.25">
      <c r="A32" s="283" t="s">
        <v>191</v>
      </c>
      <c r="B32" s="283"/>
      <c r="C32" s="283"/>
      <c r="D32" s="283"/>
      <c r="E32" s="283"/>
      <c r="F32" s="283"/>
      <c r="G32" s="283"/>
      <c r="H32" s="283"/>
      <c r="I32" s="283"/>
      <c r="J32" s="283"/>
      <c r="K32" s="283"/>
    </row>
    <row r="33" spans="1:11" x14ac:dyDescent="0.25">
      <c r="A33" s="165"/>
    </row>
    <row r="34" spans="1:11" x14ac:dyDescent="0.25">
      <c r="A34" s="283" t="str">
        <f>A3</f>
        <v>" PUHUNAN PARA SA MGA KABABAIHAN"</v>
      </c>
      <c r="B34" s="283"/>
      <c r="C34" s="283"/>
      <c r="D34" s="283"/>
      <c r="E34" s="283"/>
      <c r="F34" s="283"/>
      <c r="G34" s="283"/>
      <c r="H34" s="283"/>
      <c r="I34" s="283"/>
      <c r="J34" s="283"/>
      <c r="K34" s="283"/>
    </row>
    <row r="35" spans="1:11" x14ac:dyDescent="0.25">
      <c r="A35" s="166"/>
      <c r="B35" s="166"/>
      <c r="C35" s="166"/>
      <c r="D35" s="166"/>
      <c r="E35" s="166"/>
      <c r="F35" s="166"/>
      <c r="G35" s="166"/>
      <c r="H35" s="166"/>
    </row>
    <row r="36" spans="1:11" x14ac:dyDescent="0.25">
      <c r="A36" s="186"/>
      <c r="B36" s="187"/>
      <c r="C36" s="187"/>
      <c r="D36" s="187"/>
      <c r="E36" s="187"/>
      <c r="F36" s="187"/>
      <c r="G36" s="187"/>
      <c r="H36" s="284" t="s">
        <v>168</v>
      </c>
      <c r="I36" s="285"/>
      <c r="J36" s="286"/>
      <c r="K36" s="287" t="s">
        <v>193</v>
      </c>
    </row>
    <row r="37" spans="1:11" x14ac:dyDescent="0.25">
      <c r="A37" s="290" t="s">
        <v>192</v>
      </c>
      <c r="B37" s="291"/>
      <c r="C37" s="291"/>
      <c r="D37" s="291"/>
      <c r="E37" s="291"/>
      <c r="F37" s="291"/>
      <c r="G37" s="292"/>
      <c r="H37" s="188" t="s">
        <v>166</v>
      </c>
      <c r="I37" s="189" t="s">
        <v>169</v>
      </c>
      <c r="J37" s="190" t="s">
        <v>172</v>
      </c>
      <c r="K37" s="288"/>
    </row>
    <row r="38" spans="1:11" x14ac:dyDescent="0.25">
      <c r="A38" s="290"/>
      <c r="B38" s="291"/>
      <c r="C38" s="291"/>
      <c r="D38" s="291"/>
      <c r="E38" s="291"/>
      <c r="F38" s="291"/>
      <c r="G38" s="292"/>
      <c r="H38" s="191" t="s">
        <v>167</v>
      </c>
      <c r="I38" s="192" t="s">
        <v>170</v>
      </c>
      <c r="J38" s="190" t="s">
        <v>173</v>
      </c>
      <c r="K38" s="288"/>
    </row>
    <row r="39" spans="1:11" ht="30.75" customHeight="1" thickBot="1" x14ac:dyDescent="0.3">
      <c r="A39" s="193"/>
      <c r="B39" s="194"/>
      <c r="C39" s="194"/>
      <c r="D39" s="194"/>
      <c r="E39" s="194"/>
      <c r="F39" s="194"/>
      <c r="G39" s="194"/>
      <c r="H39" s="195"/>
      <c r="I39" s="196" t="s">
        <v>171</v>
      </c>
      <c r="J39" s="197"/>
      <c r="K39" s="289"/>
    </row>
    <row r="40" spans="1:11" ht="45" customHeight="1" thickBot="1" x14ac:dyDescent="0.3">
      <c r="A40" s="280" t="s">
        <v>195</v>
      </c>
      <c r="B40" s="280"/>
      <c r="C40" s="280"/>
      <c r="D40" s="280"/>
      <c r="E40" s="280"/>
      <c r="F40" s="280"/>
      <c r="G40" s="281"/>
      <c r="H40" s="172"/>
      <c r="J40" s="171"/>
      <c r="K40" s="168"/>
    </row>
    <row r="41" spans="1:11" x14ac:dyDescent="0.25">
      <c r="B41" s="165" t="s">
        <v>163</v>
      </c>
      <c r="H41" s="173"/>
      <c r="J41" s="173"/>
      <c r="K41" s="173"/>
    </row>
    <row r="42" spans="1:11" ht="15.75" thickBot="1" x14ac:dyDescent="0.3">
      <c r="A42" s="170"/>
      <c r="B42" s="174" t="s">
        <v>165</v>
      </c>
      <c r="C42" s="170"/>
      <c r="D42" s="170"/>
      <c r="E42" s="170"/>
      <c r="F42" s="170"/>
      <c r="G42" s="170"/>
      <c r="H42" s="175"/>
      <c r="I42" s="170"/>
      <c r="J42" s="175"/>
      <c r="K42" s="173"/>
    </row>
    <row r="43" spans="1:11" ht="15.75" thickBot="1" x14ac:dyDescent="0.3">
      <c r="A43" s="176" t="s">
        <v>194</v>
      </c>
      <c r="H43" s="173"/>
      <c r="J43" s="171"/>
      <c r="K43" s="168"/>
    </row>
    <row r="44" spans="1:11" x14ac:dyDescent="0.25">
      <c r="B44" s="177" t="s">
        <v>196</v>
      </c>
      <c r="H44" s="173"/>
      <c r="J44" s="173"/>
      <c r="K44" s="173"/>
    </row>
    <row r="45" spans="1:11" x14ac:dyDescent="0.25">
      <c r="B45" s="165" t="s">
        <v>177</v>
      </c>
      <c r="H45" s="173"/>
      <c r="J45" s="173"/>
      <c r="K45" s="173"/>
    </row>
    <row r="46" spans="1:11" x14ac:dyDescent="0.25">
      <c r="B46" s="165" t="s">
        <v>178</v>
      </c>
      <c r="H46" s="173"/>
      <c r="J46" s="173"/>
      <c r="K46" s="173"/>
    </row>
    <row r="47" spans="1:11" x14ac:dyDescent="0.25">
      <c r="B47" s="165" t="s">
        <v>179</v>
      </c>
      <c r="H47" s="173"/>
      <c r="J47" s="173"/>
      <c r="K47" s="173"/>
    </row>
    <row r="48" spans="1:11" ht="15.75" thickBot="1" x14ac:dyDescent="0.3">
      <c r="A48" s="170"/>
      <c r="B48" s="174" t="s">
        <v>197</v>
      </c>
      <c r="C48" s="170"/>
      <c r="D48" s="170"/>
      <c r="E48" s="170"/>
      <c r="F48" s="170"/>
      <c r="G48" s="170"/>
      <c r="H48" s="175"/>
      <c r="I48" s="170"/>
      <c r="J48" s="175"/>
      <c r="K48" s="173"/>
    </row>
    <row r="49" spans="1:11" ht="15.75" thickBot="1" x14ac:dyDescent="0.3">
      <c r="A49" s="176" t="s">
        <v>198</v>
      </c>
      <c r="H49" s="173"/>
      <c r="J49" s="171"/>
      <c r="K49" s="168"/>
    </row>
    <row r="50" spans="1:11" x14ac:dyDescent="0.25">
      <c r="B50" s="176" t="s">
        <v>199</v>
      </c>
      <c r="H50" s="173"/>
      <c r="J50" s="173"/>
      <c r="K50" s="173"/>
    </row>
    <row r="51" spans="1:11" x14ac:dyDescent="0.25">
      <c r="B51" s="165" t="s">
        <v>182</v>
      </c>
      <c r="H51" s="173"/>
      <c r="J51" s="173"/>
      <c r="K51" s="173"/>
    </row>
    <row r="52" spans="1:11" ht="15.75" thickBot="1" x14ac:dyDescent="0.3">
      <c r="A52" s="170"/>
      <c r="B52" s="174" t="s">
        <v>183</v>
      </c>
      <c r="C52" s="170"/>
      <c r="D52" s="170"/>
      <c r="E52" s="170"/>
      <c r="F52" s="170"/>
      <c r="G52" s="170"/>
      <c r="H52" s="175"/>
      <c r="I52" s="170"/>
      <c r="J52" s="175"/>
      <c r="K52" s="173"/>
    </row>
    <row r="53" spans="1:11" ht="15.75" thickBot="1" x14ac:dyDescent="0.3">
      <c r="A53" s="176" t="s">
        <v>200</v>
      </c>
      <c r="H53" s="173"/>
      <c r="J53" s="171"/>
      <c r="K53" s="168"/>
    </row>
    <row r="54" spans="1:11" x14ac:dyDescent="0.25">
      <c r="B54" s="179" t="s">
        <v>201</v>
      </c>
      <c r="H54" s="173"/>
      <c r="J54" s="173"/>
      <c r="K54" s="173"/>
    </row>
    <row r="55" spans="1:11" x14ac:dyDescent="0.25">
      <c r="A55" s="176" t="s">
        <v>203</v>
      </c>
      <c r="H55" s="173"/>
      <c r="J55" s="173"/>
      <c r="K55" s="173"/>
    </row>
    <row r="56" spans="1:11" x14ac:dyDescent="0.25">
      <c r="B56" s="178" t="s">
        <v>202</v>
      </c>
      <c r="H56" s="173"/>
      <c r="J56" s="173"/>
      <c r="K56" s="173"/>
    </row>
    <row r="57" spans="1:11" x14ac:dyDescent="0.25">
      <c r="B57" s="165" t="s">
        <v>204</v>
      </c>
      <c r="H57" s="173"/>
      <c r="J57" s="173"/>
      <c r="K57" s="173"/>
    </row>
    <row r="58" spans="1:11" x14ac:dyDescent="0.25">
      <c r="A58" s="170"/>
      <c r="B58" s="174" t="s">
        <v>205</v>
      </c>
      <c r="C58" s="170"/>
      <c r="D58" s="170"/>
      <c r="E58" s="170"/>
      <c r="F58" s="170"/>
      <c r="G58" s="170"/>
      <c r="H58" s="175"/>
      <c r="I58" s="170"/>
      <c r="J58" s="175"/>
      <c r="K58" s="175"/>
    </row>
    <row r="59" spans="1:11" x14ac:dyDescent="0.25">
      <c r="A59" s="181" t="s">
        <v>206</v>
      </c>
      <c r="B59" s="182"/>
      <c r="C59" s="182"/>
      <c r="D59" s="182"/>
      <c r="E59" s="182"/>
      <c r="F59" s="182"/>
      <c r="G59" s="182"/>
      <c r="H59" s="185"/>
      <c r="I59" s="185"/>
      <c r="J59" s="198"/>
      <c r="K59" s="184"/>
    </row>
    <row r="60" spans="1:11" x14ac:dyDescent="0.25">
      <c r="A60" s="181" t="s">
        <v>207</v>
      </c>
      <c r="B60" s="182"/>
      <c r="C60" s="182"/>
      <c r="D60" s="182"/>
      <c r="E60" s="182"/>
      <c r="F60" s="182"/>
      <c r="G60" s="182"/>
      <c r="H60" s="185"/>
      <c r="I60" s="185"/>
      <c r="J60" s="198"/>
      <c r="K60" s="184"/>
    </row>
    <row r="61" spans="1:11" x14ac:dyDescent="0.25">
      <c r="A61" s="181" t="s">
        <v>208</v>
      </c>
      <c r="B61" s="182"/>
      <c r="C61" s="182"/>
      <c r="D61" s="182"/>
      <c r="E61" s="182"/>
      <c r="F61" s="182"/>
      <c r="G61" s="182"/>
      <c r="H61" s="185"/>
      <c r="I61" s="185"/>
      <c r="J61" s="198"/>
      <c r="K61" s="184"/>
    </row>
    <row r="62" spans="1:11" x14ac:dyDescent="0.25">
      <c r="H62" s="167"/>
      <c r="I62" s="167"/>
      <c r="J62" s="167"/>
      <c r="K62" s="167"/>
    </row>
    <row r="63" spans="1:11" x14ac:dyDescent="0.25">
      <c r="H63" s="167"/>
      <c r="I63" s="167"/>
      <c r="J63" s="167"/>
      <c r="K63" s="167"/>
    </row>
    <row r="64" spans="1:11" x14ac:dyDescent="0.25">
      <c r="A64" s="282" t="s">
        <v>190</v>
      </c>
      <c r="B64" s="282"/>
      <c r="C64" s="282"/>
      <c r="D64" s="282"/>
      <c r="E64" s="282"/>
      <c r="F64" s="282"/>
      <c r="G64" s="282"/>
      <c r="H64" s="282"/>
      <c r="I64" s="282"/>
      <c r="J64" s="282"/>
      <c r="K64" s="282"/>
    </row>
    <row r="66" spans="1:11" x14ac:dyDescent="0.25">
      <c r="A66" s="283" t="s">
        <v>161</v>
      </c>
      <c r="B66" s="283"/>
      <c r="C66" s="283"/>
      <c r="D66" s="283"/>
      <c r="E66" s="283"/>
      <c r="F66" s="283"/>
      <c r="G66" s="283"/>
      <c r="H66" s="283"/>
      <c r="I66" s="283"/>
      <c r="J66" s="283"/>
      <c r="K66" s="283"/>
    </row>
    <row r="67" spans="1:11" x14ac:dyDescent="0.25">
      <c r="A67" s="165"/>
    </row>
    <row r="68" spans="1:11" x14ac:dyDescent="0.25">
      <c r="A68" s="283" t="s">
        <v>209</v>
      </c>
      <c r="B68" s="283"/>
      <c r="C68" s="283"/>
      <c r="D68" s="283"/>
      <c r="E68" s="283"/>
      <c r="F68" s="283"/>
      <c r="G68" s="283"/>
      <c r="H68" s="283"/>
      <c r="I68" s="283"/>
      <c r="J68" s="283"/>
      <c r="K68" s="283"/>
    </row>
    <row r="69" spans="1:11" x14ac:dyDescent="0.25">
      <c r="A69" s="166"/>
      <c r="B69" s="166"/>
      <c r="C69" s="166"/>
      <c r="D69" s="166"/>
      <c r="E69" s="166"/>
      <c r="F69" s="166"/>
      <c r="G69" s="166"/>
      <c r="H69" s="166"/>
    </row>
    <row r="70" spans="1:11" x14ac:dyDescent="0.25">
      <c r="A70" s="186"/>
      <c r="B70" s="187"/>
      <c r="C70" s="187"/>
      <c r="D70" s="187"/>
      <c r="E70" s="187"/>
      <c r="F70" s="187"/>
      <c r="G70" s="187"/>
      <c r="H70" s="284" t="s">
        <v>168</v>
      </c>
      <c r="I70" s="285"/>
      <c r="J70" s="286"/>
      <c r="K70" s="287" t="s">
        <v>174</v>
      </c>
    </row>
    <row r="71" spans="1:11" x14ac:dyDescent="0.25">
      <c r="A71" s="290" t="s">
        <v>192</v>
      </c>
      <c r="B71" s="291"/>
      <c r="C71" s="291"/>
      <c r="D71" s="291"/>
      <c r="E71" s="291"/>
      <c r="F71" s="291"/>
      <c r="G71" s="292"/>
      <c r="H71" s="188" t="s">
        <v>166</v>
      </c>
      <c r="I71" s="189" t="s">
        <v>169</v>
      </c>
      <c r="J71" s="190" t="s">
        <v>172</v>
      </c>
      <c r="K71" s="288"/>
    </row>
    <row r="72" spans="1:11" x14ac:dyDescent="0.25">
      <c r="A72" s="290"/>
      <c r="B72" s="291"/>
      <c r="C72" s="291"/>
      <c r="D72" s="291"/>
      <c r="E72" s="291"/>
      <c r="F72" s="291"/>
      <c r="G72" s="292"/>
      <c r="H72" s="191" t="s">
        <v>167</v>
      </c>
      <c r="I72" s="192" t="s">
        <v>170</v>
      </c>
      <c r="J72" s="190" t="s">
        <v>173</v>
      </c>
      <c r="K72" s="288"/>
    </row>
    <row r="73" spans="1:11" ht="15.75" thickBot="1" x14ac:dyDescent="0.3">
      <c r="A73" s="193"/>
      <c r="B73" s="194"/>
      <c r="C73" s="194"/>
      <c r="D73" s="194"/>
      <c r="E73" s="194"/>
      <c r="F73" s="194"/>
      <c r="G73" s="194"/>
      <c r="H73" s="195"/>
      <c r="I73" s="196" t="s">
        <v>171</v>
      </c>
      <c r="J73" s="197"/>
      <c r="K73" s="289"/>
    </row>
    <row r="74" spans="1:11" ht="15.75" thickBot="1" x14ac:dyDescent="0.3">
      <c r="A74" s="176" t="s">
        <v>164</v>
      </c>
      <c r="G74" s="167"/>
      <c r="H74" s="215"/>
      <c r="I74" s="216"/>
      <c r="J74" s="217"/>
      <c r="K74" s="206">
        <f>SUM(K75:K76)</f>
        <v>2</v>
      </c>
    </row>
    <row r="75" spans="1:11" x14ac:dyDescent="0.25">
      <c r="B75" s="165" t="s">
        <v>163</v>
      </c>
      <c r="H75" s="218"/>
      <c r="I75" s="216"/>
      <c r="J75" s="219" t="s">
        <v>215</v>
      </c>
      <c r="K75" s="203">
        <v>1</v>
      </c>
    </row>
    <row r="76" spans="1:11" ht="15.75" thickBot="1" x14ac:dyDescent="0.3">
      <c r="A76" s="170"/>
      <c r="B76" s="174" t="s">
        <v>165</v>
      </c>
      <c r="C76" s="170"/>
      <c r="D76" s="170"/>
      <c r="E76" s="170"/>
      <c r="F76" s="170"/>
      <c r="G76" s="170"/>
      <c r="H76" s="220"/>
      <c r="I76" s="221"/>
      <c r="J76" s="222" t="s">
        <v>215</v>
      </c>
      <c r="K76" s="204">
        <v>1</v>
      </c>
    </row>
    <row r="77" spans="1:11" ht="15.75" thickBot="1" x14ac:dyDescent="0.3">
      <c r="A77" s="176" t="s">
        <v>175</v>
      </c>
      <c r="H77" s="218"/>
      <c r="I77" s="216"/>
      <c r="J77" s="217"/>
      <c r="K77" s="206">
        <f>SUM(K79:K81)</f>
        <v>2.0100000000000002</v>
      </c>
    </row>
    <row r="78" spans="1:11" x14ac:dyDescent="0.25">
      <c r="B78" s="177" t="s">
        <v>176</v>
      </c>
      <c r="H78" s="218"/>
      <c r="I78" s="216"/>
      <c r="J78" s="218"/>
      <c r="K78" s="203"/>
    </row>
    <row r="79" spans="1:11" x14ac:dyDescent="0.25">
      <c r="B79" s="165" t="s">
        <v>177</v>
      </c>
      <c r="H79" s="218"/>
      <c r="I79" s="216"/>
      <c r="J79" s="219" t="s">
        <v>215</v>
      </c>
      <c r="K79" s="207">
        <v>0.67</v>
      </c>
    </row>
    <row r="80" spans="1:11" x14ac:dyDescent="0.25">
      <c r="B80" s="165" t="s">
        <v>178</v>
      </c>
      <c r="H80" s="218"/>
      <c r="I80" s="216"/>
      <c r="J80" s="219" t="s">
        <v>215</v>
      </c>
      <c r="K80" s="207">
        <v>0.67</v>
      </c>
    </row>
    <row r="81" spans="1:11" ht="15.75" thickBot="1" x14ac:dyDescent="0.3">
      <c r="A81" s="170"/>
      <c r="B81" s="174" t="s">
        <v>179</v>
      </c>
      <c r="C81" s="170"/>
      <c r="D81" s="170"/>
      <c r="E81" s="170"/>
      <c r="F81" s="170"/>
      <c r="G81" s="170"/>
      <c r="H81" s="220"/>
      <c r="I81" s="221"/>
      <c r="J81" s="222" t="s">
        <v>215</v>
      </c>
      <c r="K81" s="208">
        <v>0.67</v>
      </c>
    </row>
    <row r="82" spans="1:11" ht="15.75" thickBot="1" x14ac:dyDescent="0.3">
      <c r="A82" s="176" t="s">
        <v>181</v>
      </c>
      <c r="H82" s="218"/>
      <c r="I82" s="216"/>
      <c r="J82" s="217"/>
      <c r="K82" s="206">
        <f>SUM(K84:K85)</f>
        <v>2</v>
      </c>
    </row>
    <row r="83" spans="1:11" x14ac:dyDescent="0.25">
      <c r="B83" s="176" t="s">
        <v>180</v>
      </c>
      <c r="H83" s="218"/>
      <c r="I83" s="216"/>
      <c r="J83" s="218"/>
      <c r="K83" s="203"/>
    </row>
    <row r="84" spans="1:11" x14ac:dyDescent="0.25">
      <c r="B84" s="165" t="s">
        <v>182</v>
      </c>
      <c r="H84" s="218"/>
      <c r="I84" s="219" t="s">
        <v>215</v>
      </c>
      <c r="J84" s="218"/>
      <c r="K84" s="203">
        <v>1</v>
      </c>
    </row>
    <row r="85" spans="1:11" ht="15.75" thickBot="1" x14ac:dyDescent="0.3">
      <c r="A85" s="170"/>
      <c r="B85" s="174" t="s">
        <v>183</v>
      </c>
      <c r="C85" s="170"/>
      <c r="D85" s="170"/>
      <c r="E85" s="170"/>
      <c r="F85" s="170"/>
      <c r="G85" s="170"/>
      <c r="H85" s="220"/>
      <c r="I85" s="222" t="s">
        <v>215</v>
      </c>
      <c r="J85" s="220"/>
      <c r="K85" s="204">
        <v>1</v>
      </c>
    </row>
    <row r="86" spans="1:11" ht="15.75" thickBot="1" x14ac:dyDescent="0.3">
      <c r="A86" s="176" t="s">
        <v>184</v>
      </c>
      <c r="H86" s="218"/>
      <c r="I86" s="216"/>
      <c r="J86" s="217"/>
      <c r="K86" s="206">
        <f>SUM(K88:K91)</f>
        <v>2</v>
      </c>
    </row>
    <row r="87" spans="1:11" x14ac:dyDescent="0.25">
      <c r="B87" s="179" t="s">
        <v>185</v>
      </c>
      <c r="H87" s="218"/>
      <c r="I87" s="216"/>
      <c r="J87" s="218"/>
      <c r="K87" s="203"/>
    </row>
    <row r="88" spans="1:11" x14ac:dyDescent="0.25">
      <c r="B88" s="165" t="s">
        <v>163</v>
      </c>
      <c r="H88" s="218"/>
      <c r="I88" s="219" t="s">
        <v>215</v>
      </c>
      <c r="J88" s="218"/>
      <c r="K88" s="203">
        <v>0.5</v>
      </c>
    </row>
    <row r="89" spans="1:11" x14ac:dyDescent="0.25">
      <c r="B89" s="180" t="s">
        <v>186</v>
      </c>
      <c r="H89" s="218"/>
      <c r="I89" s="219" t="s">
        <v>215</v>
      </c>
      <c r="J89" s="218"/>
      <c r="K89" s="203">
        <v>0.5</v>
      </c>
    </row>
    <row r="90" spans="1:11" x14ac:dyDescent="0.25">
      <c r="B90" s="165" t="s">
        <v>187</v>
      </c>
      <c r="H90" s="218"/>
      <c r="I90" s="219" t="s">
        <v>215</v>
      </c>
      <c r="J90" s="218"/>
      <c r="K90" s="203">
        <v>0.5</v>
      </c>
    </row>
    <row r="91" spans="1:11" ht="15.75" thickBot="1" x14ac:dyDescent="0.3">
      <c r="A91" s="169"/>
      <c r="B91" s="180" t="s">
        <v>188</v>
      </c>
      <c r="C91" s="169"/>
      <c r="D91" s="169"/>
      <c r="E91" s="169"/>
      <c r="F91" s="169"/>
      <c r="G91" s="169"/>
      <c r="H91" s="218"/>
      <c r="I91" s="222" t="s">
        <v>215</v>
      </c>
      <c r="J91" s="218"/>
      <c r="K91" s="203">
        <v>0.5</v>
      </c>
    </row>
    <row r="92" spans="1:11" ht="15.75" thickBot="1" x14ac:dyDescent="0.3">
      <c r="A92" s="209" t="s">
        <v>189</v>
      </c>
      <c r="B92" s="210"/>
      <c r="C92" s="210"/>
      <c r="D92" s="210"/>
      <c r="E92" s="210"/>
      <c r="F92" s="210"/>
      <c r="G92" s="210"/>
      <c r="H92" s="211"/>
      <c r="I92" s="212"/>
      <c r="J92" s="211"/>
      <c r="K92" s="213">
        <f>SUM(K86+K82+K77+K74)</f>
        <v>8.01</v>
      </c>
    </row>
    <row r="93" spans="1:11" x14ac:dyDescent="0.25">
      <c r="H93" s="167"/>
      <c r="I93" s="167"/>
      <c r="J93" s="167"/>
      <c r="K93" s="167"/>
    </row>
    <row r="94" spans="1:11" x14ac:dyDescent="0.25">
      <c r="H94" s="167"/>
      <c r="I94" s="167"/>
      <c r="J94" s="167"/>
      <c r="K94" s="167"/>
    </row>
    <row r="95" spans="1:11" x14ac:dyDescent="0.25">
      <c r="A95" s="282" t="s">
        <v>190</v>
      </c>
      <c r="B95" s="282"/>
      <c r="C95" s="282"/>
      <c r="D95" s="282"/>
      <c r="E95" s="282"/>
      <c r="F95" s="282"/>
      <c r="G95" s="282"/>
      <c r="H95" s="282"/>
      <c r="I95" s="282"/>
      <c r="J95" s="282"/>
      <c r="K95" s="282"/>
    </row>
    <row r="97" spans="1:11" x14ac:dyDescent="0.25">
      <c r="A97" s="283" t="s">
        <v>191</v>
      </c>
      <c r="B97" s="283"/>
      <c r="C97" s="283"/>
      <c r="D97" s="283"/>
      <c r="E97" s="283"/>
      <c r="F97" s="283"/>
      <c r="G97" s="283"/>
      <c r="H97" s="283"/>
      <c r="I97" s="283"/>
      <c r="J97" s="283"/>
      <c r="K97" s="283"/>
    </row>
    <row r="98" spans="1:11" x14ac:dyDescent="0.25">
      <c r="A98" s="165"/>
    </row>
    <row r="99" spans="1:11" x14ac:dyDescent="0.25">
      <c r="A99" s="283" t="str">
        <f>A68</f>
        <v>" PREVENTION OF MATERNAL AND CHILD HEALTH/INFANT DEATH"</v>
      </c>
      <c r="B99" s="283"/>
      <c r="C99" s="283"/>
      <c r="D99" s="283"/>
      <c r="E99" s="283"/>
      <c r="F99" s="283"/>
      <c r="G99" s="283"/>
      <c r="H99" s="283"/>
      <c r="I99" s="283"/>
      <c r="J99" s="283"/>
      <c r="K99" s="283"/>
    </row>
    <row r="100" spans="1:11" x14ac:dyDescent="0.25">
      <c r="A100" s="166"/>
      <c r="B100" s="166"/>
      <c r="C100" s="166"/>
      <c r="D100" s="166"/>
      <c r="E100" s="166"/>
      <c r="F100" s="166"/>
      <c r="G100" s="166"/>
      <c r="H100" s="166"/>
    </row>
    <row r="101" spans="1:11" x14ac:dyDescent="0.25">
      <c r="A101" s="186"/>
      <c r="B101" s="187"/>
      <c r="C101" s="187"/>
      <c r="D101" s="187"/>
      <c r="E101" s="187"/>
      <c r="F101" s="187"/>
      <c r="G101" s="187"/>
      <c r="H101" s="284" t="s">
        <v>168</v>
      </c>
      <c r="I101" s="285"/>
      <c r="J101" s="286"/>
      <c r="K101" s="287" t="s">
        <v>193</v>
      </c>
    </row>
    <row r="102" spans="1:11" x14ac:dyDescent="0.25">
      <c r="A102" s="290" t="s">
        <v>192</v>
      </c>
      <c r="B102" s="291"/>
      <c r="C102" s="291"/>
      <c r="D102" s="291"/>
      <c r="E102" s="291"/>
      <c r="F102" s="291"/>
      <c r="G102" s="292"/>
      <c r="H102" s="188" t="s">
        <v>166</v>
      </c>
      <c r="I102" s="189" t="s">
        <v>169</v>
      </c>
      <c r="J102" s="190" t="s">
        <v>172</v>
      </c>
      <c r="K102" s="288"/>
    </row>
    <row r="103" spans="1:11" x14ac:dyDescent="0.25">
      <c r="A103" s="290"/>
      <c r="B103" s="291"/>
      <c r="C103" s="291"/>
      <c r="D103" s="291"/>
      <c r="E103" s="291"/>
      <c r="F103" s="291"/>
      <c r="G103" s="292"/>
      <c r="H103" s="191" t="s">
        <v>167</v>
      </c>
      <c r="I103" s="192" t="s">
        <v>170</v>
      </c>
      <c r="J103" s="190" t="s">
        <v>173</v>
      </c>
      <c r="K103" s="288"/>
    </row>
    <row r="104" spans="1:11" ht="15.75" thickBot="1" x14ac:dyDescent="0.3">
      <c r="A104" s="193"/>
      <c r="B104" s="194"/>
      <c r="C104" s="194"/>
      <c r="D104" s="194"/>
      <c r="E104" s="194"/>
      <c r="F104" s="194"/>
      <c r="G104" s="194"/>
      <c r="H104" s="195"/>
      <c r="I104" s="196" t="s">
        <v>171</v>
      </c>
      <c r="J104" s="197"/>
      <c r="K104" s="289"/>
    </row>
    <row r="105" spans="1:11" ht="49.5" customHeight="1" thickBot="1" x14ac:dyDescent="0.3">
      <c r="A105" s="280" t="s">
        <v>195</v>
      </c>
      <c r="B105" s="280"/>
      <c r="C105" s="280"/>
      <c r="D105" s="280"/>
      <c r="E105" s="280"/>
      <c r="F105" s="280"/>
      <c r="G105" s="281"/>
      <c r="H105" s="199"/>
      <c r="I105" s="200"/>
      <c r="J105" s="201"/>
      <c r="K105" s="202">
        <f>SUM(K106:K107)</f>
        <v>0</v>
      </c>
    </row>
    <row r="106" spans="1:11" x14ac:dyDescent="0.25">
      <c r="B106" s="165" t="s">
        <v>163</v>
      </c>
      <c r="H106" s="203"/>
      <c r="I106" s="200"/>
      <c r="J106" s="203"/>
      <c r="K106" s="203">
        <v>0</v>
      </c>
    </row>
    <row r="107" spans="1:11" ht="15.75" thickBot="1" x14ac:dyDescent="0.3">
      <c r="A107" s="170"/>
      <c r="B107" s="174" t="s">
        <v>165</v>
      </c>
      <c r="C107" s="170"/>
      <c r="D107" s="170"/>
      <c r="E107" s="170"/>
      <c r="F107" s="170"/>
      <c r="G107" s="170"/>
      <c r="H107" s="204"/>
      <c r="I107" s="205"/>
      <c r="J107" s="204"/>
      <c r="K107" s="204">
        <v>0</v>
      </c>
    </row>
    <row r="108" spans="1:11" ht="15.75" thickBot="1" x14ac:dyDescent="0.3">
      <c r="A108" s="176" t="s">
        <v>194</v>
      </c>
      <c r="H108" s="203"/>
      <c r="I108" s="200"/>
      <c r="J108" s="201"/>
      <c r="K108" s="202">
        <f>SUM(K110:K113)</f>
        <v>0</v>
      </c>
    </row>
    <row r="109" spans="1:11" x14ac:dyDescent="0.25">
      <c r="B109" s="177" t="s">
        <v>196</v>
      </c>
      <c r="H109" s="203"/>
      <c r="I109" s="200"/>
      <c r="J109" s="203"/>
      <c r="K109" s="203"/>
    </row>
    <row r="110" spans="1:11" x14ac:dyDescent="0.25">
      <c r="B110" s="165" t="s">
        <v>177</v>
      </c>
      <c r="H110" s="203"/>
      <c r="I110" s="200"/>
      <c r="J110" s="203"/>
      <c r="K110" s="203">
        <v>0</v>
      </c>
    </row>
    <row r="111" spans="1:11" x14ac:dyDescent="0.25">
      <c r="B111" s="165" t="s">
        <v>178</v>
      </c>
      <c r="H111" s="203"/>
      <c r="I111" s="200"/>
      <c r="J111" s="203"/>
      <c r="K111" s="203">
        <v>0</v>
      </c>
    </row>
    <row r="112" spans="1:11" x14ac:dyDescent="0.25">
      <c r="B112" s="165" t="s">
        <v>179</v>
      </c>
      <c r="H112" s="203"/>
      <c r="I112" s="200"/>
      <c r="J112" s="203"/>
      <c r="K112" s="203">
        <v>0</v>
      </c>
    </row>
    <row r="113" spans="1:11" ht="15.75" thickBot="1" x14ac:dyDescent="0.3">
      <c r="A113" s="170"/>
      <c r="B113" s="174" t="s">
        <v>197</v>
      </c>
      <c r="C113" s="170"/>
      <c r="D113" s="170"/>
      <c r="E113" s="170"/>
      <c r="F113" s="170"/>
      <c r="G113" s="170"/>
      <c r="H113" s="204"/>
      <c r="I113" s="205"/>
      <c r="J113" s="204"/>
      <c r="K113" s="204">
        <v>0</v>
      </c>
    </row>
    <row r="114" spans="1:11" ht="15.75" thickBot="1" x14ac:dyDescent="0.3">
      <c r="A114" s="176" t="s">
        <v>198</v>
      </c>
      <c r="H114" s="203"/>
      <c r="I114" s="200"/>
      <c r="J114" s="201"/>
      <c r="K114" s="202">
        <f>SUM(K116:K117)</f>
        <v>2</v>
      </c>
    </row>
    <row r="115" spans="1:11" x14ac:dyDescent="0.25">
      <c r="B115" s="176" t="s">
        <v>199</v>
      </c>
      <c r="H115" s="203"/>
      <c r="I115" s="200"/>
      <c r="J115" s="203"/>
      <c r="K115" s="203"/>
    </row>
    <row r="116" spans="1:11" x14ac:dyDescent="0.25">
      <c r="B116" s="165" t="s">
        <v>182</v>
      </c>
      <c r="H116" s="203"/>
      <c r="I116" s="200"/>
      <c r="J116" s="203"/>
      <c r="K116" s="203">
        <v>1</v>
      </c>
    </row>
    <row r="117" spans="1:11" ht="15.75" thickBot="1" x14ac:dyDescent="0.3">
      <c r="A117" s="170"/>
      <c r="B117" s="174" t="s">
        <v>183</v>
      </c>
      <c r="C117" s="170"/>
      <c r="D117" s="170"/>
      <c r="E117" s="170"/>
      <c r="F117" s="170"/>
      <c r="G117" s="170"/>
      <c r="H117" s="204"/>
      <c r="I117" s="205"/>
      <c r="J117" s="204"/>
      <c r="K117" s="204">
        <v>1</v>
      </c>
    </row>
    <row r="118" spans="1:11" ht="15.75" thickBot="1" x14ac:dyDescent="0.3">
      <c r="A118" s="176" t="s">
        <v>200</v>
      </c>
      <c r="H118" s="203"/>
      <c r="I118" s="200"/>
      <c r="J118" s="201"/>
      <c r="K118" s="202">
        <f>K119</f>
        <v>2</v>
      </c>
    </row>
    <row r="119" spans="1:11" ht="15.75" thickBot="1" x14ac:dyDescent="0.3">
      <c r="B119" s="179" t="s">
        <v>201</v>
      </c>
      <c r="H119" s="203"/>
      <c r="I119" s="200"/>
      <c r="J119" s="203"/>
      <c r="K119" s="203">
        <v>2</v>
      </c>
    </row>
    <row r="120" spans="1:11" ht="15.75" thickBot="1" x14ac:dyDescent="0.3">
      <c r="A120" s="176" t="s">
        <v>203</v>
      </c>
      <c r="H120" s="203"/>
      <c r="I120" s="200"/>
      <c r="J120" s="201"/>
      <c r="K120" s="202">
        <f>SUM(K122:K123)</f>
        <v>1</v>
      </c>
    </row>
    <row r="121" spans="1:11" x14ac:dyDescent="0.25">
      <c r="B121" s="178" t="s">
        <v>202</v>
      </c>
      <c r="H121" s="203"/>
      <c r="I121" s="200"/>
      <c r="J121" s="203"/>
      <c r="K121" s="203"/>
    </row>
    <row r="122" spans="1:11" x14ac:dyDescent="0.25">
      <c r="B122" s="165" t="s">
        <v>204</v>
      </c>
      <c r="H122" s="203"/>
      <c r="I122" s="200"/>
      <c r="J122" s="203"/>
      <c r="K122" s="203">
        <v>0.5</v>
      </c>
    </row>
    <row r="123" spans="1:11" x14ac:dyDescent="0.25">
      <c r="A123" s="170"/>
      <c r="B123" s="174" t="s">
        <v>205</v>
      </c>
      <c r="C123" s="170"/>
      <c r="D123" s="170"/>
      <c r="E123" s="170"/>
      <c r="F123" s="170"/>
      <c r="G123" s="170"/>
      <c r="H123" s="204"/>
      <c r="I123" s="205"/>
      <c r="J123" s="204"/>
      <c r="K123" s="204">
        <v>0.5</v>
      </c>
    </row>
    <row r="124" spans="1:11" x14ac:dyDescent="0.25">
      <c r="A124" s="181" t="s">
        <v>206</v>
      </c>
      <c r="B124" s="182"/>
      <c r="C124" s="182"/>
      <c r="D124" s="182"/>
      <c r="E124" s="182"/>
      <c r="F124" s="182"/>
      <c r="G124" s="182"/>
      <c r="H124" s="185"/>
      <c r="I124" s="185"/>
      <c r="J124" s="198"/>
      <c r="K124" s="214">
        <f>SUM(K120+K118+K114+K108+K105)</f>
        <v>5</v>
      </c>
    </row>
    <row r="125" spans="1:11" x14ac:dyDescent="0.25">
      <c r="A125" s="181" t="s">
        <v>207</v>
      </c>
      <c r="B125" s="182"/>
      <c r="C125" s="182"/>
      <c r="D125" s="182"/>
      <c r="E125" s="182"/>
      <c r="F125" s="182"/>
      <c r="G125" s="182"/>
      <c r="H125" s="185"/>
      <c r="I125" s="185"/>
      <c r="J125" s="198"/>
      <c r="K125" s="214">
        <f>K92</f>
        <v>8.01</v>
      </c>
    </row>
    <row r="126" spans="1:11" x14ac:dyDescent="0.25">
      <c r="A126" s="181" t="s">
        <v>208</v>
      </c>
      <c r="B126" s="182"/>
      <c r="C126" s="182"/>
      <c r="D126" s="182"/>
      <c r="E126" s="182"/>
      <c r="F126" s="182"/>
      <c r="G126" s="182"/>
      <c r="H126" s="185"/>
      <c r="I126" s="185"/>
      <c r="J126" s="198"/>
      <c r="K126" s="214">
        <f>SUM(K125+K124)</f>
        <v>13.01</v>
      </c>
    </row>
    <row r="127" spans="1:11" x14ac:dyDescent="0.25">
      <c r="H127" s="167"/>
      <c r="I127" s="167"/>
      <c r="J127" s="167"/>
      <c r="K127" s="167"/>
    </row>
    <row r="128" spans="1:11" x14ac:dyDescent="0.25">
      <c r="H128" s="167"/>
      <c r="I128" s="167"/>
      <c r="J128" s="167"/>
      <c r="K128" s="167"/>
    </row>
    <row r="129" spans="1:11" x14ac:dyDescent="0.25">
      <c r="A129" s="282" t="s">
        <v>190</v>
      </c>
      <c r="B129" s="282"/>
      <c r="C129" s="282"/>
      <c r="D129" s="282"/>
      <c r="E129" s="282"/>
      <c r="F129" s="282"/>
      <c r="G129" s="282"/>
      <c r="H129" s="282"/>
      <c r="I129" s="282"/>
      <c r="J129" s="282"/>
      <c r="K129" s="282"/>
    </row>
    <row r="131" spans="1:11" x14ac:dyDescent="0.25">
      <c r="A131" s="283" t="s">
        <v>161</v>
      </c>
      <c r="B131" s="283"/>
      <c r="C131" s="283"/>
      <c r="D131" s="283"/>
      <c r="E131" s="283"/>
      <c r="F131" s="283"/>
      <c r="G131" s="283"/>
      <c r="H131" s="283"/>
      <c r="I131" s="283"/>
      <c r="J131" s="283"/>
      <c r="K131" s="283"/>
    </row>
    <row r="132" spans="1:11" x14ac:dyDescent="0.25">
      <c r="A132" s="165"/>
    </row>
    <row r="133" spans="1:11" x14ac:dyDescent="0.25">
      <c r="A133" s="283" t="s">
        <v>210</v>
      </c>
      <c r="B133" s="283"/>
      <c r="C133" s="283"/>
      <c r="D133" s="283"/>
      <c r="E133" s="283"/>
      <c r="F133" s="283"/>
      <c r="G133" s="283"/>
      <c r="H133" s="283"/>
      <c r="I133" s="283"/>
      <c r="J133" s="283"/>
      <c r="K133" s="283"/>
    </row>
    <row r="134" spans="1:11" x14ac:dyDescent="0.25">
      <c r="A134" s="166"/>
      <c r="B134" s="166"/>
      <c r="C134" s="166"/>
      <c r="D134" s="166"/>
      <c r="E134" s="166"/>
      <c r="F134" s="166"/>
      <c r="G134" s="166"/>
      <c r="H134" s="166"/>
    </row>
    <row r="135" spans="1:11" ht="15" customHeight="1" x14ac:dyDescent="0.25">
      <c r="A135" s="186"/>
      <c r="B135" s="187"/>
      <c r="C135" s="187"/>
      <c r="D135" s="187"/>
      <c r="E135" s="187"/>
      <c r="F135" s="187"/>
      <c r="G135" s="187"/>
      <c r="H135" s="284" t="s">
        <v>168</v>
      </c>
      <c r="I135" s="285"/>
      <c r="J135" s="286"/>
      <c r="K135" s="287" t="s">
        <v>174</v>
      </c>
    </row>
    <row r="136" spans="1:11" x14ac:dyDescent="0.25">
      <c r="A136" s="290" t="s">
        <v>192</v>
      </c>
      <c r="B136" s="291"/>
      <c r="C136" s="291"/>
      <c r="D136" s="291"/>
      <c r="E136" s="291"/>
      <c r="F136" s="291"/>
      <c r="G136" s="292"/>
      <c r="H136" s="188" t="s">
        <v>166</v>
      </c>
      <c r="I136" s="189" t="s">
        <v>169</v>
      </c>
      <c r="J136" s="190" t="s">
        <v>172</v>
      </c>
      <c r="K136" s="288"/>
    </row>
    <row r="137" spans="1:11" x14ac:dyDescent="0.25">
      <c r="A137" s="290"/>
      <c r="B137" s="291"/>
      <c r="C137" s="291"/>
      <c r="D137" s="291"/>
      <c r="E137" s="291"/>
      <c r="F137" s="291"/>
      <c r="G137" s="292"/>
      <c r="H137" s="191" t="s">
        <v>167</v>
      </c>
      <c r="I137" s="192" t="s">
        <v>170</v>
      </c>
      <c r="J137" s="190" t="s">
        <v>173</v>
      </c>
      <c r="K137" s="288"/>
    </row>
    <row r="138" spans="1:11" ht="15.75" thickBot="1" x14ac:dyDescent="0.3">
      <c r="A138" s="193"/>
      <c r="B138" s="194"/>
      <c r="C138" s="194"/>
      <c r="D138" s="194"/>
      <c r="E138" s="194"/>
      <c r="F138" s="194"/>
      <c r="G138" s="194"/>
      <c r="H138" s="195"/>
      <c r="I138" s="196" t="s">
        <v>171</v>
      </c>
      <c r="J138" s="197"/>
      <c r="K138" s="289"/>
    </row>
    <row r="139" spans="1:11" ht="15.75" thickBot="1" x14ac:dyDescent="0.3">
      <c r="A139" s="176" t="s">
        <v>164</v>
      </c>
      <c r="G139" s="167"/>
      <c r="H139" s="215"/>
      <c r="I139" s="216"/>
      <c r="J139" s="217"/>
      <c r="K139" s="206">
        <f>SUM(K140:K141)</f>
        <v>2</v>
      </c>
    </row>
    <row r="140" spans="1:11" x14ac:dyDescent="0.25">
      <c r="B140" s="165" t="s">
        <v>163</v>
      </c>
      <c r="H140" s="218"/>
      <c r="I140" s="216"/>
      <c r="J140" s="219" t="s">
        <v>215</v>
      </c>
      <c r="K140" s="203">
        <v>1</v>
      </c>
    </row>
    <row r="141" spans="1:11" ht="15.75" thickBot="1" x14ac:dyDescent="0.3">
      <c r="A141" s="170"/>
      <c r="B141" s="174" t="s">
        <v>165</v>
      </c>
      <c r="C141" s="170"/>
      <c r="D141" s="170"/>
      <c r="E141" s="170"/>
      <c r="F141" s="170"/>
      <c r="G141" s="170"/>
      <c r="H141" s="220"/>
      <c r="I141" s="221"/>
      <c r="J141" s="222" t="s">
        <v>215</v>
      </c>
      <c r="K141" s="204">
        <v>1</v>
      </c>
    </row>
    <row r="142" spans="1:11" ht="15.75" thickBot="1" x14ac:dyDescent="0.3">
      <c r="A142" s="176" t="s">
        <v>175</v>
      </c>
      <c r="H142" s="218"/>
      <c r="I142" s="216"/>
      <c r="J142" s="217"/>
      <c r="K142" s="206">
        <f>SUM(K144:K146)</f>
        <v>2.0100000000000002</v>
      </c>
    </row>
    <row r="143" spans="1:11" x14ac:dyDescent="0.25">
      <c r="B143" s="177" t="s">
        <v>176</v>
      </c>
      <c r="H143" s="218"/>
      <c r="I143" s="216"/>
      <c r="J143" s="218"/>
      <c r="K143" s="203"/>
    </row>
    <row r="144" spans="1:11" x14ac:dyDescent="0.25">
      <c r="B144" s="165" t="s">
        <v>177</v>
      </c>
      <c r="H144" s="218"/>
      <c r="I144" s="216"/>
      <c r="J144" s="219" t="s">
        <v>215</v>
      </c>
      <c r="K144" s="207">
        <v>0.67</v>
      </c>
    </row>
    <row r="145" spans="1:11" x14ac:dyDescent="0.25">
      <c r="B145" s="165" t="s">
        <v>178</v>
      </c>
      <c r="H145" s="218"/>
      <c r="I145" s="216"/>
      <c r="J145" s="219" t="s">
        <v>215</v>
      </c>
      <c r="K145" s="207">
        <v>0.67</v>
      </c>
    </row>
    <row r="146" spans="1:11" ht="15.75" thickBot="1" x14ac:dyDescent="0.3">
      <c r="A146" s="170"/>
      <c r="B146" s="174" t="s">
        <v>179</v>
      </c>
      <c r="C146" s="170"/>
      <c r="D146" s="170"/>
      <c r="E146" s="170"/>
      <c r="F146" s="170"/>
      <c r="G146" s="170"/>
      <c r="H146" s="220"/>
      <c r="I146" s="221"/>
      <c r="J146" s="222" t="s">
        <v>215</v>
      </c>
      <c r="K146" s="208">
        <v>0.67</v>
      </c>
    </row>
    <row r="147" spans="1:11" ht="15.75" thickBot="1" x14ac:dyDescent="0.3">
      <c r="A147" s="176" t="s">
        <v>181</v>
      </c>
      <c r="H147" s="218"/>
      <c r="I147" s="216"/>
      <c r="J147" s="217"/>
      <c r="K147" s="206">
        <f>SUM(K149:K150)</f>
        <v>2</v>
      </c>
    </row>
    <row r="148" spans="1:11" x14ac:dyDescent="0.25">
      <c r="B148" s="176" t="s">
        <v>180</v>
      </c>
      <c r="H148" s="218"/>
      <c r="I148" s="216"/>
      <c r="J148" s="218"/>
      <c r="K148" s="203"/>
    </row>
    <row r="149" spans="1:11" x14ac:dyDescent="0.25">
      <c r="B149" s="165" t="s">
        <v>182</v>
      </c>
      <c r="H149" s="218"/>
      <c r="I149" s="219" t="s">
        <v>215</v>
      </c>
      <c r="J149" s="218"/>
      <c r="K149" s="203">
        <v>1</v>
      </c>
    </row>
    <row r="150" spans="1:11" ht="15.75" thickBot="1" x14ac:dyDescent="0.3">
      <c r="A150" s="170"/>
      <c r="B150" s="174" t="s">
        <v>183</v>
      </c>
      <c r="C150" s="170"/>
      <c r="D150" s="170"/>
      <c r="E150" s="170"/>
      <c r="F150" s="170"/>
      <c r="G150" s="170"/>
      <c r="H150" s="220"/>
      <c r="I150" s="222" t="s">
        <v>215</v>
      </c>
      <c r="J150" s="220"/>
      <c r="K150" s="204">
        <v>1</v>
      </c>
    </row>
    <row r="151" spans="1:11" ht="15.75" thickBot="1" x14ac:dyDescent="0.3">
      <c r="A151" s="176" t="s">
        <v>184</v>
      </c>
      <c r="H151" s="218"/>
      <c r="I151" s="216"/>
      <c r="J151" s="217"/>
      <c r="K151" s="206">
        <f>SUM(K153:K156)</f>
        <v>2</v>
      </c>
    </row>
    <row r="152" spans="1:11" x14ac:dyDescent="0.25">
      <c r="B152" s="179" t="s">
        <v>185</v>
      </c>
      <c r="H152" s="218"/>
      <c r="I152" s="216"/>
      <c r="J152" s="218"/>
      <c r="K152" s="203"/>
    </row>
    <row r="153" spans="1:11" x14ac:dyDescent="0.25">
      <c r="B153" s="165" t="s">
        <v>163</v>
      </c>
      <c r="H153" s="218"/>
      <c r="I153" s="219" t="s">
        <v>215</v>
      </c>
      <c r="J153" s="218"/>
      <c r="K153" s="203">
        <v>0.5</v>
      </c>
    </row>
    <row r="154" spans="1:11" x14ac:dyDescent="0.25">
      <c r="B154" s="180" t="s">
        <v>186</v>
      </c>
      <c r="H154" s="218"/>
      <c r="I154" s="219" t="s">
        <v>215</v>
      </c>
      <c r="J154" s="218"/>
      <c r="K154" s="203">
        <v>0.5</v>
      </c>
    </row>
    <row r="155" spans="1:11" x14ac:dyDescent="0.25">
      <c r="B155" s="165" t="s">
        <v>187</v>
      </c>
      <c r="H155" s="218"/>
      <c r="I155" s="219" t="s">
        <v>215</v>
      </c>
      <c r="J155" s="218"/>
      <c r="K155" s="203">
        <v>0.5</v>
      </c>
    </row>
    <row r="156" spans="1:11" ht="15.75" thickBot="1" x14ac:dyDescent="0.3">
      <c r="A156" s="169"/>
      <c r="B156" s="180" t="s">
        <v>188</v>
      </c>
      <c r="C156" s="169"/>
      <c r="D156" s="169"/>
      <c r="E156" s="169"/>
      <c r="F156" s="169"/>
      <c r="G156" s="169"/>
      <c r="H156" s="218"/>
      <c r="I156" s="222" t="s">
        <v>215</v>
      </c>
      <c r="J156" s="218"/>
      <c r="K156" s="203">
        <v>0.5</v>
      </c>
    </row>
    <row r="157" spans="1:11" ht="15.75" thickBot="1" x14ac:dyDescent="0.3">
      <c r="A157" s="209" t="s">
        <v>189</v>
      </c>
      <c r="B157" s="210"/>
      <c r="C157" s="210"/>
      <c r="D157" s="210"/>
      <c r="E157" s="210"/>
      <c r="F157" s="210"/>
      <c r="G157" s="210"/>
      <c r="H157" s="211"/>
      <c r="I157" s="212"/>
      <c r="J157" s="211"/>
      <c r="K157" s="213">
        <f>SUM(K151+K147+K142+K139)</f>
        <v>8.01</v>
      </c>
    </row>
    <row r="158" spans="1:11" x14ac:dyDescent="0.25">
      <c r="H158" s="167"/>
      <c r="I158" s="167"/>
      <c r="J158" s="167"/>
      <c r="K158" s="167"/>
    </row>
    <row r="159" spans="1:11" x14ac:dyDescent="0.25">
      <c r="H159" s="167"/>
      <c r="I159" s="167"/>
      <c r="J159" s="167"/>
      <c r="K159" s="167"/>
    </row>
    <row r="160" spans="1:11" x14ac:dyDescent="0.25">
      <c r="A160" s="282" t="s">
        <v>190</v>
      </c>
      <c r="B160" s="282"/>
      <c r="C160" s="282"/>
      <c r="D160" s="282"/>
      <c r="E160" s="282"/>
      <c r="F160" s="282"/>
      <c r="G160" s="282"/>
      <c r="H160" s="282"/>
      <c r="I160" s="282"/>
      <c r="J160" s="282"/>
      <c r="K160" s="282"/>
    </row>
    <row r="162" spans="1:11" x14ac:dyDescent="0.25">
      <c r="A162" s="283" t="s">
        <v>191</v>
      </c>
      <c r="B162" s="283"/>
      <c r="C162" s="283"/>
      <c r="D162" s="283"/>
      <c r="E162" s="283"/>
      <c r="F162" s="283"/>
      <c r="G162" s="283"/>
      <c r="H162" s="283"/>
      <c r="I162" s="283"/>
      <c r="J162" s="283"/>
      <c r="K162" s="283"/>
    </row>
    <row r="163" spans="1:11" x14ac:dyDescent="0.25">
      <c r="A163" s="165"/>
    </row>
    <row r="164" spans="1:11" x14ac:dyDescent="0.25">
      <c r="A164" s="283" t="str">
        <f>A133</f>
        <v>" EARLY DETECTION AND TREATMENT OF MENTAL RETARDATION &amp; EVEN DEATH TO NEWBORN BABIES"</v>
      </c>
      <c r="B164" s="283"/>
      <c r="C164" s="283"/>
      <c r="D164" s="283"/>
      <c r="E164" s="283"/>
      <c r="F164" s="283"/>
      <c r="G164" s="283"/>
      <c r="H164" s="283"/>
      <c r="I164" s="283"/>
      <c r="J164" s="283"/>
      <c r="K164" s="283"/>
    </row>
    <row r="165" spans="1:11" x14ac:dyDescent="0.25">
      <c r="A165" s="166"/>
      <c r="B165" s="166"/>
      <c r="C165" s="166"/>
      <c r="D165" s="166"/>
      <c r="E165" s="166"/>
      <c r="F165" s="166"/>
      <c r="G165" s="166"/>
      <c r="H165" s="166"/>
    </row>
    <row r="166" spans="1:11" ht="15" customHeight="1" x14ac:dyDescent="0.25">
      <c r="A166" s="186"/>
      <c r="B166" s="187"/>
      <c r="C166" s="187"/>
      <c r="D166" s="187"/>
      <c r="E166" s="187"/>
      <c r="F166" s="187"/>
      <c r="G166" s="187"/>
      <c r="H166" s="284" t="s">
        <v>168</v>
      </c>
      <c r="I166" s="285"/>
      <c r="J166" s="286"/>
      <c r="K166" s="287" t="s">
        <v>193</v>
      </c>
    </row>
    <row r="167" spans="1:11" x14ac:dyDescent="0.25">
      <c r="A167" s="290" t="s">
        <v>192</v>
      </c>
      <c r="B167" s="291"/>
      <c r="C167" s="291"/>
      <c r="D167" s="291"/>
      <c r="E167" s="291"/>
      <c r="F167" s="291"/>
      <c r="G167" s="292"/>
      <c r="H167" s="188" t="s">
        <v>166</v>
      </c>
      <c r="I167" s="189" t="s">
        <v>169</v>
      </c>
      <c r="J167" s="190" t="s">
        <v>172</v>
      </c>
      <c r="K167" s="288"/>
    </row>
    <row r="168" spans="1:11" x14ac:dyDescent="0.25">
      <c r="A168" s="290"/>
      <c r="B168" s="291"/>
      <c r="C168" s="291"/>
      <c r="D168" s="291"/>
      <c r="E168" s="291"/>
      <c r="F168" s="291"/>
      <c r="G168" s="292"/>
      <c r="H168" s="191" t="s">
        <v>167</v>
      </c>
      <c r="I168" s="192" t="s">
        <v>170</v>
      </c>
      <c r="J168" s="190" t="s">
        <v>173</v>
      </c>
      <c r="K168" s="288"/>
    </row>
    <row r="169" spans="1:11" ht="15.75" thickBot="1" x14ac:dyDescent="0.3">
      <c r="A169" s="193"/>
      <c r="B169" s="194"/>
      <c r="C169" s="194"/>
      <c r="D169" s="194"/>
      <c r="E169" s="194"/>
      <c r="F169" s="194"/>
      <c r="G169" s="194"/>
      <c r="H169" s="195"/>
      <c r="I169" s="196" t="s">
        <v>171</v>
      </c>
      <c r="J169" s="197"/>
      <c r="K169" s="289"/>
    </row>
    <row r="170" spans="1:11" ht="15.75" customHeight="1" thickBot="1" x14ac:dyDescent="0.3">
      <c r="A170" s="280" t="s">
        <v>195</v>
      </c>
      <c r="B170" s="280"/>
      <c r="C170" s="280"/>
      <c r="D170" s="280"/>
      <c r="E170" s="280"/>
      <c r="F170" s="280"/>
      <c r="G170" s="281"/>
      <c r="H170" s="199"/>
      <c r="I170" s="200"/>
      <c r="J170" s="201"/>
      <c r="K170" s="202">
        <f>SUM(K171:K172)</f>
        <v>2</v>
      </c>
    </row>
    <row r="171" spans="1:11" x14ac:dyDescent="0.25">
      <c r="B171" s="165" t="s">
        <v>163</v>
      </c>
      <c r="H171" s="203"/>
      <c r="I171" s="200"/>
      <c r="J171" s="203"/>
      <c r="K171" s="203">
        <v>1</v>
      </c>
    </row>
    <row r="172" spans="1:11" ht="15.75" thickBot="1" x14ac:dyDescent="0.3">
      <c r="A172" s="170"/>
      <c r="B172" s="174" t="s">
        <v>165</v>
      </c>
      <c r="C172" s="170"/>
      <c r="D172" s="170"/>
      <c r="E172" s="170"/>
      <c r="F172" s="170"/>
      <c r="G172" s="170"/>
      <c r="H172" s="204"/>
      <c r="I172" s="205"/>
      <c r="J172" s="204"/>
      <c r="K172" s="204">
        <v>1</v>
      </c>
    </row>
    <row r="173" spans="1:11" ht="15.75" thickBot="1" x14ac:dyDescent="0.3">
      <c r="A173" s="176" t="s">
        <v>194</v>
      </c>
      <c r="H173" s="203"/>
      <c r="I173" s="200"/>
      <c r="J173" s="201"/>
      <c r="K173" s="202">
        <f>SUM(K175:K178)</f>
        <v>2</v>
      </c>
    </row>
    <row r="174" spans="1:11" x14ac:dyDescent="0.25">
      <c r="B174" s="177" t="s">
        <v>196</v>
      </c>
      <c r="H174" s="203"/>
      <c r="I174" s="200"/>
      <c r="J174" s="203"/>
      <c r="K174" s="203"/>
    </row>
    <row r="175" spans="1:11" x14ac:dyDescent="0.25">
      <c r="B175" s="165" t="s">
        <v>177</v>
      </c>
      <c r="H175" s="203"/>
      <c r="I175" s="200"/>
      <c r="J175" s="203"/>
      <c r="K175" s="203">
        <v>0.5</v>
      </c>
    </row>
    <row r="176" spans="1:11" x14ac:dyDescent="0.25">
      <c r="B176" s="165" t="s">
        <v>178</v>
      </c>
      <c r="H176" s="203"/>
      <c r="I176" s="200"/>
      <c r="J176" s="203"/>
      <c r="K176" s="203">
        <v>0.5</v>
      </c>
    </row>
    <row r="177" spans="1:11" x14ac:dyDescent="0.25">
      <c r="B177" s="165" t="s">
        <v>179</v>
      </c>
      <c r="H177" s="203"/>
      <c r="I177" s="200"/>
      <c r="J177" s="203"/>
      <c r="K177" s="203">
        <v>0.5</v>
      </c>
    </row>
    <row r="178" spans="1:11" ht="15.75" thickBot="1" x14ac:dyDescent="0.3">
      <c r="A178" s="170"/>
      <c r="B178" s="174" t="s">
        <v>197</v>
      </c>
      <c r="C178" s="170"/>
      <c r="D178" s="170"/>
      <c r="E178" s="170"/>
      <c r="F178" s="170"/>
      <c r="G178" s="170"/>
      <c r="H178" s="204"/>
      <c r="I178" s="205"/>
      <c r="J178" s="204"/>
      <c r="K178" s="204">
        <v>0.5</v>
      </c>
    </row>
    <row r="179" spans="1:11" ht="15.75" thickBot="1" x14ac:dyDescent="0.3">
      <c r="A179" s="176" t="s">
        <v>198</v>
      </c>
      <c r="H179" s="203"/>
      <c r="I179" s="200"/>
      <c r="J179" s="201"/>
      <c r="K179" s="202">
        <f>SUM(K181:K182)</f>
        <v>4</v>
      </c>
    </row>
    <row r="180" spans="1:11" x14ac:dyDescent="0.25">
      <c r="B180" s="176" t="s">
        <v>199</v>
      </c>
      <c r="H180" s="203"/>
      <c r="I180" s="200"/>
      <c r="J180" s="203"/>
      <c r="K180" s="203"/>
    </row>
    <row r="181" spans="1:11" x14ac:dyDescent="0.25">
      <c r="B181" s="165" t="s">
        <v>182</v>
      </c>
      <c r="H181" s="203"/>
      <c r="I181" s="200"/>
      <c r="J181" s="203"/>
      <c r="K181" s="203">
        <v>2</v>
      </c>
    </row>
    <row r="182" spans="1:11" ht="15.75" thickBot="1" x14ac:dyDescent="0.3">
      <c r="A182" s="170"/>
      <c r="B182" s="174" t="s">
        <v>183</v>
      </c>
      <c r="C182" s="170"/>
      <c r="D182" s="170"/>
      <c r="E182" s="170"/>
      <c r="F182" s="170"/>
      <c r="G182" s="170"/>
      <c r="H182" s="204"/>
      <c r="I182" s="205"/>
      <c r="J182" s="204"/>
      <c r="K182" s="204">
        <v>2</v>
      </c>
    </row>
    <row r="183" spans="1:11" ht="15.75" thickBot="1" x14ac:dyDescent="0.3">
      <c r="A183" s="176" t="s">
        <v>200</v>
      </c>
      <c r="H183" s="203"/>
      <c r="I183" s="200"/>
      <c r="J183" s="201"/>
      <c r="K183" s="202">
        <f>K184</f>
        <v>2</v>
      </c>
    </row>
    <row r="184" spans="1:11" ht="15.75" thickBot="1" x14ac:dyDescent="0.3">
      <c r="B184" s="179" t="s">
        <v>201</v>
      </c>
      <c r="H184" s="203"/>
      <c r="I184" s="200"/>
      <c r="J184" s="203"/>
      <c r="K184" s="203">
        <v>2</v>
      </c>
    </row>
    <row r="185" spans="1:11" ht="15.75" thickBot="1" x14ac:dyDescent="0.3">
      <c r="A185" s="176" t="s">
        <v>203</v>
      </c>
      <c r="H185" s="203"/>
      <c r="I185" s="200"/>
      <c r="J185" s="201"/>
      <c r="K185" s="202">
        <f>SUM(K187:K188)</f>
        <v>2</v>
      </c>
    </row>
    <row r="186" spans="1:11" x14ac:dyDescent="0.25">
      <c r="B186" s="178" t="s">
        <v>202</v>
      </c>
      <c r="H186" s="203"/>
      <c r="I186" s="200"/>
      <c r="J186" s="203"/>
      <c r="K186" s="203"/>
    </row>
    <row r="187" spans="1:11" x14ac:dyDescent="0.25">
      <c r="B187" s="165" t="s">
        <v>204</v>
      </c>
      <c r="H187" s="203"/>
      <c r="I187" s="200"/>
      <c r="J187" s="203"/>
      <c r="K187" s="203">
        <v>1</v>
      </c>
    </row>
    <row r="188" spans="1:11" x14ac:dyDescent="0.25">
      <c r="A188" s="170"/>
      <c r="B188" s="174" t="s">
        <v>205</v>
      </c>
      <c r="C188" s="170"/>
      <c r="D188" s="170"/>
      <c r="E188" s="170"/>
      <c r="F188" s="170"/>
      <c r="G188" s="170"/>
      <c r="H188" s="204"/>
      <c r="I188" s="205"/>
      <c r="J188" s="204"/>
      <c r="K188" s="204">
        <v>1</v>
      </c>
    </row>
    <row r="189" spans="1:11" x14ac:dyDescent="0.25">
      <c r="A189" s="181" t="s">
        <v>206</v>
      </c>
      <c r="B189" s="182"/>
      <c r="C189" s="182"/>
      <c r="D189" s="182"/>
      <c r="E189" s="182"/>
      <c r="F189" s="182"/>
      <c r="G189" s="182"/>
      <c r="H189" s="185"/>
      <c r="I189" s="185"/>
      <c r="J189" s="198"/>
      <c r="K189" s="214">
        <f>SUM(K185+K183+K179+K173+K170)</f>
        <v>12</v>
      </c>
    </row>
    <row r="190" spans="1:11" x14ac:dyDescent="0.25">
      <c r="A190" s="181" t="s">
        <v>207</v>
      </c>
      <c r="B190" s="182"/>
      <c r="C190" s="182"/>
      <c r="D190" s="182"/>
      <c r="E190" s="182"/>
      <c r="F190" s="182"/>
      <c r="G190" s="182"/>
      <c r="H190" s="185"/>
      <c r="I190" s="185"/>
      <c r="J190" s="198"/>
      <c r="K190" s="214">
        <f>K157</f>
        <v>8.01</v>
      </c>
    </row>
    <row r="191" spans="1:11" x14ac:dyDescent="0.25">
      <c r="A191" s="181" t="s">
        <v>208</v>
      </c>
      <c r="B191" s="182"/>
      <c r="C191" s="182"/>
      <c r="D191" s="182"/>
      <c r="E191" s="182"/>
      <c r="F191" s="182"/>
      <c r="G191" s="182"/>
      <c r="H191" s="185"/>
      <c r="I191" s="185"/>
      <c r="J191" s="198"/>
      <c r="K191" s="214">
        <f>SUM(K190+K189)</f>
        <v>20.009999999999998</v>
      </c>
    </row>
    <row r="192" spans="1:11" x14ac:dyDescent="0.25">
      <c r="H192" s="167"/>
      <c r="I192" s="167"/>
      <c r="J192" s="167"/>
      <c r="K192" s="167"/>
    </row>
    <row r="193" spans="1:11" x14ac:dyDescent="0.25">
      <c r="H193" s="167"/>
      <c r="I193" s="167"/>
      <c r="J193" s="167"/>
      <c r="K193" s="167"/>
    </row>
    <row r="194" spans="1:11" x14ac:dyDescent="0.25">
      <c r="A194" s="282" t="s">
        <v>190</v>
      </c>
      <c r="B194" s="282"/>
      <c r="C194" s="282"/>
      <c r="D194" s="282"/>
      <c r="E194" s="282"/>
      <c r="F194" s="282"/>
      <c r="G194" s="282"/>
      <c r="H194" s="282"/>
      <c r="I194" s="282"/>
      <c r="J194" s="282"/>
      <c r="K194" s="282"/>
    </row>
    <row r="196" spans="1:11" x14ac:dyDescent="0.25">
      <c r="A196" s="283" t="s">
        <v>161</v>
      </c>
      <c r="B196" s="283"/>
      <c r="C196" s="283"/>
      <c r="D196" s="283"/>
      <c r="E196" s="283"/>
      <c r="F196" s="283"/>
      <c r="G196" s="283"/>
      <c r="H196" s="283"/>
      <c r="I196" s="283"/>
      <c r="J196" s="283"/>
      <c r="K196" s="283"/>
    </row>
    <row r="197" spans="1:11" x14ac:dyDescent="0.25">
      <c r="A197" s="165"/>
    </row>
    <row r="198" spans="1:11" x14ac:dyDescent="0.25">
      <c r="A198" s="283" t="s">
        <v>211</v>
      </c>
      <c r="B198" s="283"/>
      <c r="C198" s="283"/>
      <c r="D198" s="283"/>
      <c r="E198" s="283"/>
      <c r="F198" s="283"/>
      <c r="G198" s="283"/>
      <c r="H198" s="283"/>
      <c r="I198" s="283"/>
      <c r="J198" s="283"/>
      <c r="K198" s="283"/>
    </row>
    <row r="199" spans="1:11" x14ac:dyDescent="0.25">
      <c r="A199" s="166"/>
      <c r="B199" s="166"/>
      <c r="C199" s="166"/>
      <c r="D199" s="166"/>
      <c r="E199" s="166"/>
      <c r="F199" s="166"/>
      <c r="G199" s="166"/>
      <c r="H199" s="166"/>
    </row>
    <row r="200" spans="1:11" ht="15" customHeight="1" x14ac:dyDescent="0.25">
      <c r="A200" s="186"/>
      <c r="B200" s="187"/>
      <c r="C200" s="187"/>
      <c r="D200" s="187"/>
      <c r="E200" s="187"/>
      <c r="F200" s="187"/>
      <c r="G200" s="187"/>
      <c r="H200" s="284" t="s">
        <v>168</v>
      </c>
      <c r="I200" s="285"/>
      <c r="J200" s="286"/>
      <c r="K200" s="287" t="s">
        <v>174</v>
      </c>
    </row>
    <row r="201" spans="1:11" x14ac:dyDescent="0.25">
      <c r="A201" s="290" t="s">
        <v>192</v>
      </c>
      <c r="B201" s="291"/>
      <c r="C201" s="291"/>
      <c r="D201" s="291"/>
      <c r="E201" s="291"/>
      <c r="F201" s="291"/>
      <c r="G201" s="292"/>
      <c r="H201" s="188" t="s">
        <v>166</v>
      </c>
      <c r="I201" s="189" t="s">
        <v>169</v>
      </c>
      <c r="J201" s="190" t="s">
        <v>172</v>
      </c>
      <c r="K201" s="288"/>
    </row>
    <row r="202" spans="1:11" x14ac:dyDescent="0.25">
      <c r="A202" s="290"/>
      <c r="B202" s="291"/>
      <c r="C202" s="291"/>
      <c r="D202" s="291"/>
      <c r="E202" s="291"/>
      <c r="F202" s="291"/>
      <c r="G202" s="292"/>
      <c r="H202" s="191" t="s">
        <v>167</v>
      </c>
      <c r="I202" s="192" t="s">
        <v>170</v>
      </c>
      <c r="J202" s="190" t="s">
        <v>173</v>
      </c>
      <c r="K202" s="288"/>
    </row>
    <row r="203" spans="1:11" ht="15.75" thickBot="1" x14ac:dyDescent="0.3">
      <c r="A203" s="193"/>
      <c r="B203" s="194"/>
      <c r="C203" s="194"/>
      <c r="D203" s="194"/>
      <c r="E203" s="194"/>
      <c r="F203" s="194"/>
      <c r="G203" s="194"/>
      <c r="H203" s="195"/>
      <c r="I203" s="196" t="s">
        <v>171</v>
      </c>
      <c r="J203" s="197"/>
      <c r="K203" s="289"/>
    </row>
    <row r="204" spans="1:11" ht="15.75" thickBot="1" x14ac:dyDescent="0.3">
      <c r="A204" s="176" t="s">
        <v>164</v>
      </c>
      <c r="G204" s="167"/>
      <c r="H204" s="215"/>
      <c r="I204" s="216"/>
      <c r="J204" s="217"/>
      <c r="K204" s="206">
        <f>SUM(K205:K206)</f>
        <v>2</v>
      </c>
    </row>
    <row r="205" spans="1:11" x14ac:dyDescent="0.25">
      <c r="B205" s="165" t="s">
        <v>163</v>
      </c>
      <c r="H205" s="218"/>
      <c r="I205" s="216"/>
      <c r="J205" s="219" t="s">
        <v>215</v>
      </c>
      <c r="K205" s="203">
        <v>1</v>
      </c>
    </row>
    <row r="206" spans="1:11" ht="15.75" thickBot="1" x14ac:dyDescent="0.3">
      <c r="A206" s="170"/>
      <c r="B206" s="174" t="s">
        <v>165</v>
      </c>
      <c r="C206" s="170"/>
      <c r="D206" s="170"/>
      <c r="E206" s="170"/>
      <c r="F206" s="170"/>
      <c r="G206" s="170"/>
      <c r="H206" s="220"/>
      <c r="I206" s="221"/>
      <c r="J206" s="222" t="s">
        <v>215</v>
      </c>
      <c r="K206" s="204">
        <v>1</v>
      </c>
    </row>
    <row r="207" spans="1:11" ht="15.75" thickBot="1" x14ac:dyDescent="0.3">
      <c r="A207" s="176" t="s">
        <v>175</v>
      </c>
      <c r="H207" s="218"/>
      <c r="I207" s="216"/>
      <c r="J207" s="217"/>
      <c r="K207" s="206">
        <f>SUM(K209:K211)</f>
        <v>2.0100000000000002</v>
      </c>
    </row>
    <row r="208" spans="1:11" x14ac:dyDescent="0.25">
      <c r="B208" s="177" t="s">
        <v>176</v>
      </c>
      <c r="H208" s="218"/>
      <c r="I208" s="216"/>
      <c r="J208" s="218"/>
      <c r="K208" s="203"/>
    </row>
    <row r="209" spans="1:11" x14ac:dyDescent="0.25">
      <c r="B209" s="165" t="s">
        <v>177</v>
      </c>
      <c r="H209" s="218"/>
      <c r="I209" s="216"/>
      <c r="J209" s="219" t="s">
        <v>215</v>
      </c>
      <c r="K209" s="207">
        <v>0.67</v>
      </c>
    </row>
    <row r="210" spans="1:11" x14ac:dyDescent="0.25">
      <c r="B210" s="165" t="s">
        <v>178</v>
      </c>
      <c r="H210" s="218"/>
      <c r="I210" s="216"/>
      <c r="J210" s="219" t="s">
        <v>215</v>
      </c>
      <c r="K210" s="207">
        <v>0.67</v>
      </c>
    </row>
    <row r="211" spans="1:11" ht="15.75" thickBot="1" x14ac:dyDescent="0.3">
      <c r="A211" s="170"/>
      <c r="B211" s="174" t="s">
        <v>179</v>
      </c>
      <c r="C211" s="170"/>
      <c r="D211" s="170"/>
      <c r="E211" s="170"/>
      <c r="F211" s="170"/>
      <c r="G211" s="170"/>
      <c r="H211" s="220"/>
      <c r="I211" s="221"/>
      <c r="J211" s="222" t="s">
        <v>215</v>
      </c>
      <c r="K211" s="208">
        <v>0.67</v>
      </c>
    </row>
    <row r="212" spans="1:11" ht="15.75" thickBot="1" x14ac:dyDescent="0.3">
      <c r="A212" s="176" t="s">
        <v>181</v>
      </c>
      <c r="H212" s="218"/>
      <c r="I212" s="216"/>
      <c r="J212" s="217"/>
      <c r="K212" s="206">
        <f>SUM(K214:K215)</f>
        <v>2</v>
      </c>
    </row>
    <row r="213" spans="1:11" x14ac:dyDescent="0.25">
      <c r="B213" s="176" t="s">
        <v>180</v>
      </c>
      <c r="H213" s="218"/>
      <c r="I213" s="216"/>
      <c r="J213" s="218"/>
      <c r="K213" s="203"/>
    </row>
    <row r="214" spans="1:11" x14ac:dyDescent="0.25">
      <c r="B214" s="165" t="s">
        <v>182</v>
      </c>
      <c r="H214" s="218"/>
      <c r="I214" s="219" t="s">
        <v>215</v>
      </c>
      <c r="J214" s="218"/>
      <c r="K214" s="203">
        <v>1</v>
      </c>
    </row>
    <row r="215" spans="1:11" ht="15.75" thickBot="1" x14ac:dyDescent="0.3">
      <c r="A215" s="170"/>
      <c r="B215" s="174" t="s">
        <v>183</v>
      </c>
      <c r="C215" s="170"/>
      <c r="D215" s="170"/>
      <c r="E215" s="170"/>
      <c r="F215" s="170"/>
      <c r="G215" s="170"/>
      <c r="H215" s="220"/>
      <c r="I215" s="222" t="s">
        <v>215</v>
      </c>
      <c r="J215" s="220"/>
      <c r="K215" s="204">
        <v>1</v>
      </c>
    </row>
    <row r="216" spans="1:11" ht="15.75" thickBot="1" x14ac:dyDescent="0.3">
      <c r="A216" s="176" t="s">
        <v>184</v>
      </c>
      <c r="H216" s="218"/>
      <c r="I216" s="216"/>
      <c r="J216" s="217"/>
      <c r="K216" s="206">
        <f>SUM(K218:K221)</f>
        <v>2</v>
      </c>
    </row>
    <row r="217" spans="1:11" x14ac:dyDescent="0.25">
      <c r="B217" s="179" t="s">
        <v>185</v>
      </c>
      <c r="H217" s="218"/>
      <c r="I217" s="216"/>
      <c r="J217" s="218"/>
      <c r="K217" s="203"/>
    </row>
    <row r="218" spans="1:11" x14ac:dyDescent="0.25">
      <c r="B218" s="165" t="s">
        <v>163</v>
      </c>
      <c r="H218" s="218"/>
      <c r="I218" s="219" t="s">
        <v>215</v>
      </c>
      <c r="J218" s="218"/>
      <c r="K218" s="203">
        <v>0.5</v>
      </c>
    </row>
    <row r="219" spans="1:11" x14ac:dyDescent="0.25">
      <c r="B219" s="180" t="s">
        <v>186</v>
      </c>
      <c r="H219" s="218"/>
      <c r="I219" s="219" t="s">
        <v>215</v>
      </c>
      <c r="J219" s="218"/>
      <c r="K219" s="203">
        <v>0.5</v>
      </c>
    </row>
    <row r="220" spans="1:11" x14ac:dyDescent="0.25">
      <c r="B220" s="165" t="s">
        <v>187</v>
      </c>
      <c r="H220" s="218"/>
      <c r="I220" s="219" t="s">
        <v>215</v>
      </c>
      <c r="J220" s="218"/>
      <c r="K220" s="203">
        <v>0.5</v>
      </c>
    </row>
    <row r="221" spans="1:11" ht="15.75" thickBot="1" x14ac:dyDescent="0.3">
      <c r="A221" s="169"/>
      <c r="B221" s="180" t="s">
        <v>188</v>
      </c>
      <c r="C221" s="169"/>
      <c r="D221" s="169"/>
      <c r="E221" s="169"/>
      <c r="F221" s="169"/>
      <c r="G221" s="169"/>
      <c r="H221" s="218"/>
      <c r="I221" s="222" t="s">
        <v>215</v>
      </c>
      <c r="J221" s="218"/>
      <c r="K221" s="203">
        <v>0.5</v>
      </c>
    </row>
    <row r="222" spans="1:11" ht="15.75" thickBot="1" x14ac:dyDescent="0.3">
      <c r="A222" s="209" t="s">
        <v>189</v>
      </c>
      <c r="B222" s="210"/>
      <c r="C222" s="210"/>
      <c r="D222" s="210"/>
      <c r="E222" s="210"/>
      <c r="F222" s="210"/>
      <c r="G222" s="210"/>
      <c r="H222" s="211"/>
      <c r="I222" s="212"/>
      <c r="J222" s="211"/>
      <c r="K222" s="213">
        <f>SUM(K216+K212+K207+K204)</f>
        <v>8.01</v>
      </c>
    </row>
    <row r="223" spans="1:11" x14ac:dyDescent="0.25">
      <c r="H223" s="167"/>
      <c r="I223" s="167"/>
      <c r="J223" s="167"/>
      <c r="K223" s="167"/>
    </row>
    <row r="224" spans="1:11" x14ac:dyDescent="0.25">
      <c r="H224" s="167"/>
      <c r="I224" s="167"/>
      <c r="J224" s="167"/>
      <c r="K224" s="167"/>
    </row>
    <row r="225" spans="1:11" x14ac:dyDescent="0.25">
      <c r="A225" s="282" t="s">
        <v>190</v>
      </c>
      <c r="B225" s="282"/>
      <c r="C225" s="282"/>
      <c r="D225" s="282"/>
      <c r="E225" s="282"/>
      <c r="F225" s="282"/>
      <c r="G225" s="282"/>
      <c r="H225" s="282"/>
      <c r="I225" s="282"/>
      <c r="J225" s="282"/>
      <c r="K225" s="282"/>
    </row>
    <row r="227" spans="1:11" x14ac:dyDescent="0.25">
      <c r="A227" s="283" t="s">
        <v>191</v>
      </c>
      <c r="B227" s="283"/>
      <c r="C227" s="283"/>
      <c r="D227" s="283"/>
      <c r="E227" s="283"/>
      <c r="F227" s="283"/>
      <c r="G227" s="283"/>
      <c r="H227" s="283"/>
      <c r="I227" s="283"/>
      <c r="J227" s="283"/>
      <c r="K227" s="283"/>
    </row>
    <row r="228" spans="1:11" x14ac:dyDescent="0.25">
      <c r="A228" s="165"/>
    </row>
    <row r="229" spans="1:11" x14ac:dyDescent="0.25">
      <c r="A229" s="283" t="str">
        <f>A198</f>
        <v>" INFORMATION, EDUCATION &amp; MOTIVATION OF BOTH SPOUSES IN PRACTICING FAMILY PLANNING"</v>
      </c>
      <c r="B229" s="283"/>
      <c r="C229" s="283"/>
      <c r="D229" s="283"/>
      <c r="E229" s="283"/>
      <c r="F229" s="283"/>
      <c r="G229" s="283"/>
      <c r="H229" s="283"/>
      <c r="I229" s="283"/>
      <c r="J229" s="283"/>
      <c r="K229" s="283"/>
    </row>
    <row r="230" spans="1:11" x14ac:dyDescent="0.25">
      <c r="A230" s="166"/>
      <c r="B230" s="166"/>
      <c r="C230" s="166"/>
      <c r="D230" s="166"/>
      <c r="E230" s="166"/>
      <c r="F230" s="166"/>
      <c r="G230" s="166"/>
      <c r="H230" s="166"/>
    </row>
    <row r="231" spans="1:11" ht="15" customHeight="1" x14ac:dyDescent="0.25">
      <c r="A231" s="186"/>
      <c r="B231" s="187"/>
      <c r="C231" s="187"/>
      <c r="D231" s="187"/>
      <c r="E231" s="187"/>
      <c r="F231" s="187"/>
      <c r="G231" s="187"/>
      <c r="H231" s="284" t="s">
        <v>168</v>
      </c>
      <c r="I231" s="285"/>
      <c r="J231" s="286"/>
      <c r="K231" s="287" t="s">
        <v>193</v>
      </c>
    </row>
    <row r="232" spans="1:11" x14ac:dyDescent="0.25">
      <c r="A232" s="290" t="s">
        <v>192</v>
      </c>
      <c r="B232" s="291"/>
      <c r="C232" s="291"/>
      <c r="D232" s="291"/>
      <c r="E232" s="291"/>
      <c r="F232" s="291"/>
      <c r="G232" s="292"/>
      <c r="H232" s="188" t="s">
        <v>166</v>
      </c>
      <c r="I232" s="189" t="s">
        <v>169</v>
      </c>
      <c r="J232" s="190" t="s">
        <v>172</v>
      </c>
      <c r="K232" s="288"/>
    </row>
    <row r="233" spans="1:11" x14ac:dyDescent="0.25">
      <c r="A233" s="290"/>
      <c r="B233" s="291"/>
      <c r="C233" s="291"/>
      <c r="D233" s="291"/>
      <c r="E233" s="291"/>
      <c r="F233" s="291"/>
      <c r="G233" s="292"/>
      <c r="H233" s="191" t="s">
        <v>167</v>
      </c>
      <c r="I233" s="192" t="s">
        <v>170</v>
      </c>
      <c r="J233" s="190" t="s">
        <v>173</v>
      </c>
      <c r="K233" s="288"/>
    </row>
    <row r="234" spans="1:11" ht="15.75" thickBot="1" x14ac:dyDescent="0.3">
      <c r="A234" s="193"/>
      <c r="B234" s="194"/>
      <c r="C234" s="194"/>
      <c r="D234" s="194"/>
      <c r="E234" s="194"/>
      <c r="F234" s="194"/>
      <c r="G234" s="194"/>
      <c r="H234" s="195"/>
      <c r="I234" s="196" t="s">
        <v>171</v>
      </c>
      <c r="J234" s="197"/>
      <c r="K234" s="289"/>
    </row>
    <row r="235" spans="1:11" ht="15.75" customHeight="1" thickBot="1" x14ac:dyDescent="0.3">
      <c r="A235" s="280" t="s">
        <v>195</v>
      </c>
      <c r="B235" s="280"/>
      <c r="C235" s="280"/>
      <c r="D235" s="280"/>
      <c r="E235" s="280"/>
      <c r="F235" s="280"/>
      <c r="G235" s="281"/>
      <c r="H235" s="199"/>
      <c r="I235" s="200"/>
      <c r="J235" s="201"/>
      <c r="K235" s="202">
        <f>SUM(K236:K237)</f>
        <v>2</v>
      </c>
    </row>
    <row r="236" spans="1:11" x14ac:dyDescent="0.25">
      <c r="B236" s="165" t="s">
        <v>163</v>
      </c>
      <c r="H236" s="203"/>
      <c r="I236" s="200"/>
      <c r="J236" s="203"/>
      <c r="K236" s="203">
        <v>1</v>
      </c>
    </row>
    <row r="237" spans="1:11" ht="15.75" thickBot="1" x14ac:dyDescent="0.3">
      <c r="A237" s="170"/>
      <c r="B237" s="174" t="s">
        <v>165</v>
      </c>
      <c r="C237" s="170"/>
      <c r="D237" s="170"/>
      <c r="E237" s="170"/>
      <c r="F237" s="170"/>
      <c r="G237" s="170"/>
      <c r="H237" s="204"/>
      <c r="I237" s="205"/>
      <c r="J237" s="204"/>
      <c r="K237" s="204">
        <v>1</v>
      </c>
    </row>
    <row r="238" spans="1:11" ht="15.75" thickBot="1" x14ac:dyDescent="0.3">
      <c r="A238" s="176" t="s">
        <v>194</v>
      </c>
      <c r="H238" s="203"/>
      <c r="I238" s="200"/>
      <c r="J238" s="201"/>
      <c r="K238" s="202">
        <f>SUM(K240:K243)</f>
        <v>2</v>
      </c>
    </row>
    <row r="239" spans="1:11" x14ac:dyDescent="0.25">
      <c r="B239" s="177" t="s">
        <v>196</v>
      </c>
      <c r="H239" s="203"/>
      <c r="I239" s="200"/>
      <c r="J239" s="203"/>
      <c r="K239" s="203"/>
    </row>
    <row r="240" spans="1:11" x14ac:dyDescent="0.25">
      <c r="B240" s="165" t="s">
        <v>177</v>
      </c>
      <c r="H240" s="203"/>
      <c r="I240" s="200"/>
      <c r="J240" s="203"/>
      <c r="K240" s="203">
        <v>0.5</v>
      </c>
    </row>
    <row r="241" spans="1:11" x14ac:dyDescent="0.25">
      <c r="B241" s="165" t="s">
        <v>178</v>
      </c>
      <c r="H241" s="203"/>
      <c r="I241" s="200"/>
      <c r="J241" s="203"/>
      <c r="K241" s="203">
        <v>0.5</v>
      </c>
    </row>
    <row r="242" spans="1:11" x14ac:dyDescent="0.25">
      <c r="B242" s="165" t="s">
        <v>179</v>
      </c>
      <c r="H242" s="203"/>
      <c r="I242" s="200"/>
      <c r="J242" s="203"/>
      <c r="K242" s="203">
        <v>0.5</v>
      </c>
    </row>
    <row r="243" spans="1:11" ht="15.75" thickBot="1" x14ac:dyDescent="0.3">
      <c r="A243" s="170"/>
      <c r="B243" s="174" t="s">
        <v>197</v>
      </c>
      <c r="C243" s="170"/>
      <c r="D243" s="170"/>
      <c r="E243" s="170"/>
      <c r="F243" s="170"/>
      <c r="G243" s="170"/>
      <c r="H243" s="204"/>
      <c r="I243" s="205"/>
      <c r="J243" s="204"/>
      <c r="K243" s="204">
        <v>0.5</v>
      </c>
    </row>
    <row r="244" spans="1:11" ht="15.75" thickBot="1" x14ac:dyDescent="0.3">
      <c r="A244" s="176" t="s">
        <v>198</v>
      </c>
      <c r="H244" s="203"/>
      <c r="I244" s="200"/>
      <c r="J244" s="201"/>
      <c r="K244" s="202">
        <f>SUM(K246:K247)</f>
        <v>4</v>
      </c>
    </row>
    <row r="245" spans="1:11" x14ac:dyDescent="0.25">
      <c r="B245" s="176" t="s">
        <v>199</v>
      </c>
      <c r="H245" s="203"/>
      <c r="I245" s="200"/>
      <c r="J245" s="203"/>
      <c r="K245" s="203"/>
    </row>
    <row r="246" spans="1:11" x14ac:dyDescent="0.25">
      <c r="B246" s="165" t="s">
        <v>182</v>
      </c>
      <c r="H246" s="203"/>
      <c r="I246" s="200"/>
      <c r="J246" s="203"/>
      <c r="K246" s="203">
        <v>2</v>
      </c>
    </row>
    <row r="247" spans="1:11" ht="15.75" thickBot="1" x14ac:dyDescent="0.3">
      <c r="A247" s="170"/>
      <c r="B247" s="174" t="s">
        <v>183</v>
      </c>
      <c r="C247" s="170"/>
      <c r="D247" s="170"/>
      <c r="E247" s="170"/>
      <c r="F247" s="170"/>
      <c r="G247" s="170"/>
      <c r="H247" s="204"/>
      <c r="I247" s="205"/>
      <c r="J247" s="204"/>
      <c r="K247" s="204">
        <v>2</v>
      </c>
    </row>
    <row r="248" spans="1:11" ht="15.75" thickBot="1" x14ac:dyDescent="0.3">
      <c r="A248" s="176" t="s">
        <v>200</v>
      </c>
      <c r="H248" s="203"/>
      <c r="I248" s="200"/>
      <c r="J248" s="201"/>
      <c r="K248" s="202">
        <f>K249</f>
        <v>2</v>
      </c>
    </row>
    <row r="249" spans="1:11" ht="15.75" thickBot="1" x14ac:dyDescent="0.3">
      <c r="B249" s="179" t="s">
        <v>201</v>
      </c>
      <c r="H249" s="203"/>
      <c r="I249" s="200"/>
      <c r="J249" s="203"/>
      <c r="K249" s="203">
        <v>2</v>
      </c>
    </row>
    <row r="250" spans="1:11" ht="15.75" thickBot="1" x14ac:dyDescent="0.3">
      <c r="A250" s="176" t="s">
        <v>203</v>
      </c>
      <c r="H250" s="203"/>
      <c r="I250" s="200"/>
      <c r="J250" s="201"/>
      <c r="K250" s="202">
        <f>SUM(K252:K253)</f>
        <v>2</v>
      </c>
    </row>
    <row r="251" spans="1:11" x14ac:dyDescent="0.25">
      <c r="B251" s="178" t="s">
        <v>202</v>
      </c>
      <c r="H251" s="203"/>
      <c r="I251" s="200"/>
      <c r="J251" s="203"/>
      <c r="K251" s="203"/>
    </row>
    <row r="252" spans="1:11" x14ac:dyDescent="0.25">
      <c r="B252" s="165" t="s">
        <v>204</v>
      </c>
      <c r="H252" s="203"/>
      <c r="I252" s="200"/>
      <c r="J252" s="203"/>
      <c r="K252" s="203">
        <v>1</v>
      </c>
    </row>
    <row r="253" spans="1:11" x14ac:dyDescent="0.25">
      <c r="A253" s="170"/>
      <c r="B253" s="174" t="s">
        <v>205</v>
      </c>
      <c r="C253" s="170"/>
      <c r="D253" s="170"/>
      <c r="E253" s="170"/>
      <c r="F253" s="170"/>
      <c r="G253" s="170"/>
      <c r="H253" s="204"/>
      <c r="I253" s="205"/>
      <c r="J253" s="204"/>
      <c r="K253" s="204">
        <v>1</v>
      </c>
    </row>
    <row r="254" spans="1:11" x14ac:dyDescent="0.25">
      <c r="A254" s="181" t="s">
        <v>206</v>
      </c>
      <c r="B254" s="182"/>
      <c r="C254" s="182"/>
      <c r="D254" s="182"/>
      <c r="E254" s="182"/>
      <c r="F254" s="182"/>
      <c r="G254" s="182"/>
      <c r="H254" s="185"/>
      <c r="I254" s="185"/>
      <c r="J254" s="198"/>
      <c r="K254" s="214">
        <f>SUM(K250+K248+K244+K238+K235)</f>
        <v>12</v>
      </c>
    </row>
    <row r="255" spans="1:11" x14ac:dyDescent="0.25">
      <c r="A255" s="181" t="s">
        <v>207</v>
      </c>
      <c r="B255" s="182"/>
      <c r="C255" s="182"/>
      <c r="D255" s="182"/>
      <c r="E255" s="182"/>
      <c r="F255" s="182"/>
      <c r="G255" s="182"/>
      <c r="H255" s="185"/>
      <c r="I255" s="185"/>
      <c r="J255" s="198"/>
      <c r="K255" s="214">
        <f>K222</f>
        <v>8.01</v>
      </c>
    </row>
    <row r="256" spans="1:11" x14ac:dyDescent="0.25">
      <c r="A256" s="181" t="s">
        <v>208</v>
      </c>
      <c r="B256" s="182"/>
      <c r="C256" s="182"/>
      <c r="D256" s="182"/>
      <c r="E256" s="182"/>
      <c r="F256" s="182"/>
      <c r="G256" s="182"/>
      <c r="H256" s="185"/>
      <c r="I256" s="185"/>
      <c r="J256" s="198"/>
      <c r="K256" s="214">
        <f>SUM(K255+K254)</f>
        <v>20.009999999999998</v>
      </c>
    </row>
    <row r="257" spans="1:11" x14ac:dyDescent="0.25">
      <c r="H257" s="167"/>
      <c r="I257" s="167"/>
      <c r="J257" s="167"/>
      <c r="K257" s="167"/>
    </row>
    <row r="258" spans="1:11" x14ac:dyDescent="0.25">
      <c r="H258" s="167"/>
      <c r="I258" s="167"/>
      <c r="J258" s="167"/>
      <c r="K258" s="167"/>
    </row>
    <row r="259" spans="1:11" x14ac:dyDescent="0.25">
      <c r="A259" s="282" t="s">
        <v>190</v>
      </c>
      <c r="B259" s="282"/>
      <c r="C259" s="282"/>
      <c r="D259" s="282"/>
      <c r="E259" s="282"/>
      <c r="F259" s="282"/>
      <c r="G259" s="282"/>
      <c r="H259" s="282"/>
      <c r="I259" s="282"/>
      <c r="J259" s="282"/>
      <c r="K259" s="282"/>
    </row>
    <row r="261" spans="1:11" x14ac:dyDescent="0.25">
      <c r="A261" s="283" t="s">
        <v>161</v>
      </c>
      <c r="B261" s="283"/>
      <c r="C261" s="283"/>
      <c r="D261" s="283"/>
      <c r="E261" s="283"/>
      <c r="F261" s="283"/>
      <c r="G261" s="283"/>
      <c r="H261" s="283"/>
      <c r="I261" s="283"/>
      <c r="J261" s="283"/>
      <c r="K261" s="283"/>
    </row>
    <row r="262" spans="1:11" x14ac:dyDescent="0.25">
      <c r="A262" s="165"/>
    </row>
    <row r="263" spans="1:11" x14ac:dyDescent="0.25">
      <c r="A263" s="283" t="s">
        <v>212</v>
      </c>
      <c r="B263" s="283"/>
      <c r="C263" s="283"/>
      <c r="D263" s="283"/>
      <c r="E263" s="283"/>
      <c r="F263" s="283"/>
      <c r="G263" s="283"/>
      <c r="H263" s="283"/>
      <c r="I263" s="283"/>
      <c r="J263" s="283"/>
      <c r="K263" s="283"/>
    </row>
    <row r="264" spans="1:11" x14ac:dyDescent="0.25">
      <c r="A264" s="166"/>
      <c r="B264" s="166"/>
      <c r="C264" s="166"/>
      <c r="D264" s="166"/>
      <c r="E264" s="166"/>
      <c r="F264" s="166"/>
      <c r="G264" s="166"/>
      <c r="H264" s="166"/>
    </row>
    <row r="265" spans="1:11" ht="15" customHeight="1" x14ac:dyDescent="0.25">
      <c r="A265" s="186"/>
      <c r="B265" s="187"/>
      <c r="C265" s="187"/>
      <c r="D265" s="187"/>
      <c r="E265" s="187"/>
      <c r="F265" s="187"/>
      <c r="G265" s="187"/>
      <c r="H265" s="284" t="s">
        <v>168</v>
      </c>
      <c r="I265" s="285"/>
      <c r="J265" s="286"/>
      <c r="K265" s="287" t="s">
        <v>174</v>
      </c>
    </row>
    <row r="266" spans="1:11" x14ac:dyDescent="0.25">
      <c r="A266" s="290" t="s">
        <v>192</v>
      </c>
      <c r="B266" s="291"/>
      <c r="C266" s="291"/>
      <c r="D266" s="291"/>
      <c r="E266" s="291"/>
      <c r="F266" s="291"/>
      <c r="G266" s="292"/>
      <c r="H266" s="188" t="s">
        <v>166</v>
      </c>
      <c r="I266" s="189" t="s">
        <v>169</v>
      </c>
      <c r="J266" s="190" t="s">
        <v>172</v>
      </c>
      <c r="K266" s="288"/>
    </row>
    <row r="267" spans="1:11" x14ac:dyDescent="0.25">
      <c r="A267" s="290"/>
      <c r="B267" s="291"/>
      <c r="C267" s="291"/>
      <c r="D267" s="291"/>
      <c r="E267" s="291"/>
      <c r="F267" s="291"/>
      <c r="G267" s="292"/>
      <c r="H267" s="191" t="s">
        <v>167</v>
      </c>
      <c r="I267" s="192" t="s">
        <v>170</v>
      </c>
      <c r="J267" s="190" t="s">
        <v>173</v>
      </c>
      <c r="K267" s="288"/>
    </row>
    <row r="268" spans="1:11" ht="15.75" thickBot="1" x14ac:dyDescent="0.3">
      <c r="A268" s="193"/>
      <c r="B268" s="194"/>
      <c r="C268" s="194"/>
      <c r="D268" s="194"/>
      <c r="E268" s="194"/>
      <c r="F268" s="194"/>
      <c r="G268" s="194"/>
      <c r="H268" s="195"/>
      <c r="I268" s="196" t="s">
        <v>171</v>
      </c>
      <c r="J268" s="197"/>
      <c r="K268" s="289"/>
    </row>
    <row r="269" spans="1:11" ht="15.75" thickBot="1" x14ac:dyDescent="0.3">
      <c r="A269" s="176" t="s">
        <v>164</v>
      </c>
      <c r="G269" s="167"/>
      <c r="H269" s="215"/>
      <c r="I269" s="216"/>
      <c r="J269" s="217"/>
      <c r="K269" s="206">
        <f>SUM(K270:K271)</f>
        <v>2</v>
      </c>
    </row>
    <row r="270" spans="1:11" x14ac:dyDescent="0.25">
      <c r="B270" s="165" t="s">
        <v>163</v>
      </c>
      <c r="H270" s="218"/>
      <c r="I270" s="216"/>
      <c r="J270" s="219" t="s">
        <v>215</v>
      </c>
      <c r="K270" s="203">
        <v>1</v>
      </c>
    </row>
    <row r="271" spans="1:11" ht="15.75" thickBot="1" x14ac:dyDescent="0.3">
      <c r="A271" s="170"/>
      <c r="B271" s="174" t="s">
        <v>165</v>
      </c>
      <c r="C271" s="170"/>
      <c r="D271" s="170"/>
      <c r="E271" s="170"/>
      <c r="F271" s="170"/>
      <c r="G271" s="170"/>
      <c r="H271" s="220"/>
      <c r="I271" s="221"/>
      <c r="J271" s="222" t="s">
        <v>215</v>
      </c>
      <c r="K271" s="204">
        <v>1</v>
      </c>
    </row>
    <row r="272" spans="1:11" ht="15.75" thickBot="1" x14ac:dyDescent="0.3">
      <c r="A272" s="176" t="s">
        <v>175</v>
      </c>
      <c r="H272" s="218"/>
      <c r="I272" s="216"/>
      <c r="J272" s="217"/>
      <c r="K272" s="206">
        <f>SUM(K274:K276)</f>
        <v>2.0100000000000002</v>
      </c>
    </row>
    <row r="273" spans="1:11" x14ac:dyDescent="0.25">
      <c r="B273" s="177" t="s">
        <v>176</v>
      </c>
      <c r="H273" s="218"/>
      <c r="I273" s="216"/>
      <c r="J273" s="218"/>
      <c r="K273" s="203"/>
    </row>
    <row r="274" spans="1:11" x14ac:dyDescent="0.25">
      <c r="B274" s="165" t="s">
        <v>177</v>
      </c>
      <c r="H274" s="218"/>
      <c r="I274" s="216"/>
      <c r="J274" s="219" t="s">
        <v>215</v>
      </c>
      <c r="K274" s="207">
        <v>0.67</v>
      </c>
    </row>
    <row r="275" spans="1:11" x14ac:dyDescent="0.25">
      <c r="B275" s="165" t="s">
        <v>178</v>
      </c>
      <c r="H275" s="218"/>
      <c r="I275" s="216"/>
      <c r="J275" s="219" t="s">
        <v>215</v>
      </c>
      <c r="K275" s="207">
        <v>0.67</v>
      </c>
    </row>
    <row r="276" spans="1:11" ht="15.75" thickBot="1" x14ac:dyDescent="0.3">
      <c r="A276" s="170"/>
      <c r="B276" s="174" t="s">
        <v>179</v>
      </c>
      <c r="C276" s="170"/>
      <c r="D276" s="170"/>
      <c r="E276" s="170"/>
      <c r="F276" s="170"/>
      <c r="G276" s="170"/>
      <c r="H276" s="220"/>
      <c r="I276" s="221"/>
      <c r="J276" s="222" t="s">
        <v>215</v>
      </c>
      <c r="K276" s="208">
        <v>0.67</v>
      </c>
    </row>
    <row r="277" spans="1:11" ht="15.75" thickBot="1" x14ac:dyDescent="0.3">
      <c r="A277" s="176" t="s">
        <v>181</v>
      </c>
      <c r="H277" s="218"/>
      <c r="I277" s="216"/>
      <c r="J277" s="217"/>
      <c r="K277" s="206">
        <f>SUM(K279:K280)</f>
        <v>2</v>
      </c>
    </row>
    <row r="278" spans="1:11" x14ac:dyDescent="0.25">
      <c r="B278" s="176" t="s">
        <v>180</v>
      </c>
      <c r="H278" s="218"/>
      <c r="I278" s="216"/>
      <c r="J278" s="218"/>
      <c r="K278" s="203"/>
    </row>
    <row r="279" spans="1:11" x14ac:dyDescent="0.25">
      <c r="B279" s="165" t="s">
        <v>182</v>
      </c>
      <c r="H279" s="218"/>
      <c r="I279" s="219" t="s">
        <v>215</v>
      </c>
      <c r="J279" s="218"/>
      <c r="K279" s="203">
        <v>1</v>
      </c>
    </row>
    <row r="280" spans="1:11" ht="15.75" thickBot="1" x14ac:dyDescent="0.3">
      <c r="A280" s="170"/>
      <c r="B280" s="174" t="s">
        <v>183</v>
      </c>
      <c r="C280" s="170"/>
      <c r="D280" s="170"/>
      <c r="E280" s="170"/>
      <c r="F280" s="170"/>
      <c r="G280" s="170"/>
      <c r="H280" s="220"/>
      <c r="I280" s="222" t="s">
        <v>215</v>
      </c>
      <c r="J280" s="220"/>
      <c r="K280" s="204">
        <v>1</v>
      </c>
    </row>
    <row r="281" spans="1:11" ht="15.75" thickBot="1" x14ac:dyDescent="0.3">
      <c r="A281" s="176" t="s">
        <v>184</v>
      </c>
      <c r="H281" s="218"/>
      <c r="I281" s="216"/>
      <c r="J281" s="217"/>
      <c r="K281" s="206">
        <f>SUM(K283:K286)</f>
        <v>2</v>
      </c>
    </row>
    <row r="282" spans="1:11" x14ac:dyDescent="0.25">
      <c r="B282" s="179" t="s">
        <v>185</v>
      </c>
      <c r="H282" s="218"/>
      <c r="I282" s="216"/>
      <c r="J282" s="218"/>
      <c r="K282" s="203"/>
    </row>
    <row r="283" spans="1:11" x14ac:dyDescent="0.25">
      <c r="B283" s="165" t="s">
        <v>163</v>
      </c>
      <c r="H283" s="218"/>
      <c r="I283" s="219" t="s">
        <v>215</v>
      </c>
      <c r="J283" s="218"/>
      <c r="K283" s="203">
        <v>0.5</v>
      </c>
    </row>
    <row r="284" spans="1:11" x14ac:dyDescent="0.25">
      <c r="B284" s="180" t="s">
        <v>186</v>
      </c>
      <c r="H284" s="218"/>
      <c r="I284" s="219" t="s">
        <v>215</v>
      </c>
      <c r="J284" s="218"/>
      <c r="K284" s="203">
        <v>0.5</v>
      </c>
    </row>
    <row r="285" spans="1:11" x14ac:dyDescent="0.25">
      <c r="B285" s="165" t="s">
        <v>187</v>
      </c>
      <c r="H285" s="218"/>
      <c r="I285" s="219" t="s">
        <v>215</v>
      </c>
      <c r="J285" s="218"/>
      <c r="K285" s="203">
        <v>0.5</v>
      </c>
    </row>
    <row r="286" spans="1:11" ht="15.75" thickBot="1" x14ac:dyDescent="0.3">
      <c r="A286" s="169"/>
      <c r="B286" s="180" t="s">
        <v>188</v>
      </c>
      <c r="C286" s="169"/>
      <c r="D286" s="169"/>
      <c r="E286" s="169"/>
      <c r="F286" s="169"/>
      <c r="G286" s="169"/>
      <c r="H286" s="218"/>
      <c r="I286" s="222" t="s">
        <v>215</v>
      </c>
      <c r="J286" s="218"/>
      <c r="K286" s="203">
        <v>0.5</v>
      </c>
    </row>
    <row r="287" spans="1:11" ht="15.75" thickBot="1" x14ac:dyDescent="0.3">
      <c r="A287" s="209" t="s">
        <v>189</v>
      </c>
      <c r="B287" s="210"/>
      <c r="C287" s="210"/>
      <c r="D287" s="210"/>
      <c r="E287" s="210"/>
      <c r="F287" s="210"/>
      <c r="G287" s="210"/>
      <c r="H287" s="211"/>
      <c r="I287" s="212"/>
      <c r="J287" s="211"/>
      <c r="K287" s="213">
        <f>SUM(K281+K277+K272+K269)</f>
        <v>8.01</v>
      </c>
    </row>
    <row r="288" spans="1:11" x14ac:dyDescent="0.25">
      <c r="H288" s="167"/>
      <c r="I288" s="167"/>
      <c r="J288" s="167"/>
      <c r="K288" s="167"/>
    </row>
    <row r="289" spans="1:11" x14ac:dyDescent="0.25">
      <c r="H289" s="167"/>
      <c r="I289" s="167"/>
      <c r="J289" s="167"/>
      <c r="K289" s="167"/>
    </row>
    <row r="290" spans="1:11" x14ac:dyDescent="0.25">
      <c r="A290" s="282" t="s">
        <v>190</v>
      </c>
      <c r="B290" s="282"/>
      <c r="C290" s="282"/>
      <c r="D290" s="282"/>
      <c r="E290" s="282"/>
      <c r="F290" s="282"/>
      <c r="G290" s="282"/>
      <c r="H290" s="282"/>
      <c r="I290" s="282"/>
      <c r="J290" s="282"/>
      <c r="K290" s="282"/>
    </row>
    <row r="292" spans="1:11" x14ac:dyDescent="0.25">
      <c r="A292" s="283" t="s">
        <v>191</v>
      </c>
      <c r="B292" s="283"/>
      <c r="C292" s="283"/>
      <c r="D292" s="283"/>
      <c r="E292" s="283"/>
      <c r="F292" s="283"/>
      <c r="G292" s="283"/>
      <c r="H292" s="283"/>
      <c r="I292" s="283"/>
      <c r="J292" s="283"/>
      <c r="K292" s="283"/>
    </row>
    <row r="293" spans="1:11" x14ac:dyDescent="0.25">
      <c r="A293" s="165"/>
    </row>
    <row r="294" spans="1:11" x14ac:dyDescent="0.25">
      <c r="A294" s="283" t="str">
        <f>A263</f>
        <v>" PREVENT ADOLESCENTS ENGAGING IN PRE-MARITAL SEX AND EXPOSURE TO STI'S "</v>
      </c>
      <c r="B294" s="283"/>
      <c r="C294" s="283"/>
      <c r="D294" s="283"/>
      <c r="E294" s="283"/>
      <c r="F294" s="283"/>
      <c r="G294" s="283"/>
      <c r="H294" s="283"/>
      <c r="I294" s="283"/>
      <c r="J294" s="283"/>
      <c r="K294" s="283"/>
    </row>
    <row r="295" spans="1:11" x14ac:dyDescent="0.25">
      <c r="A295" s="166"/>
      <c r="B295" s="166"/>
      <c r="C295" s="166"/>
      <c r="D295" s="166"/>
      <c r="E295" s="166"/>
      <c r="F295" s="166"/>
      <c r="G295" s="166"/>
      <c r="H295" s="166"/>
    </row>
    <row r="296" spans="1:11" ht="15" customHeight="1" x14ac:dyDescent="0.25">
      <c r="A296" s="186"/>
      <c r="B296" s="187"/>
      <c r="C296" s="187"/>
      <c r="D296" s="187"/>
      <c r="E296" s="187"/>
      <c r="F296" s="187"/>
      <c r="G296" s="187"/>
      <c r="H296" s="284" t="s">
        <v>168</v>
      </c>
      <c r="I296" s="285"/>
      <c r="J296" s="286"/>
      <c r="K296" s="287" t="s">
        <v>193</v>
      </c>
    </row>
    <row r="297" spans="1:11" x14ac:dyDescent="0.25">
      <c r="A297" s="290" t="s">
        <v>192</v>
      </c>
      <c r="B297" s="291"/>
      <c r="C297" s="291"/>
      <c r="D297" s="291"/>
      <c r="E297" s="291"/>
      <c r="F297" s="291"/>
      <c r="G297" s="292"/>
      <c r="H297" s="188" t="s">
        <v>166</v>
      </c>
      <c r="I297" s="189" t="s">
        <v>169</v>
      </c>
      <c r="J297" s="190" t="s">
        <v>172</v>
      </c>
      <c r="K297" s="288"/>
    </row>
    <row r="298" spans="1:11" x14ac:dyDescent="0.25">
      <c r="A298" s="290"/>
      <c r="B298" s="291"/>
      <c r="C298" s="291"/>
      <c r="D298" s="291"/>
      <c r="E298" s="291"/>
      <c r="F298" s="291"/>
      <c r="G298" s="292"/>
      <c r="H298" s="191" t="s">
        <v>167</v>
      </c>
      <c r="I298" s="192" t="s">
        <v>170</v>
      </c>
      <c r="J298" s="190" t="s">
        <v>173</v>
      </c>
      <c r="K298" s="288"/>
    </row>
    <row r="299" spans="1:11" ht="15.75" thickBot="1" x14ac:dyDescent="0.3">
      <c r="A299" s="193"/>
      <c r="B299" s="194"/>
      <c r="C299" s="194"/>
      <c r="D299" s="194"/>
      <c r="E299" s="194"/>
      <c r="F299" s="194"/>
      <c r="G299" s="194"/>
      <c r="H299" s="195"/>
      <c r="I299" s="196" t="s">
        <v>171</v>
      </c>
      <c r="J299" s="197"/>
      <c r="K299" s="289"/>
    </row>
    <row r="300" spans="1:11" ht="15.75" customHeight="1" thickBot="1" x14ac:dyDescent="0.3">
      <c r="A300" s="280" t="s">
        <v>195</v>
      </c>
      <c r="B300" s="280"/>
      <c r="C300" s="280"/>
      <c r="D300" s="280"/>
      <c r="E300" s="280"/>
      <c r="F300" s="280"/>
      <c r="G300" s="281"/>
      <c r="H300" s="199"/>
      <c r="I300" s="200"/>
      <c r="J300" s="201"/>
      <c r="K300" s="202">
        <f>SUM(K301:K302)</f>
        <v>2</v>
      </c>
    </row>
    <row r="301" spans="1:11" x14ac:dyDescent="0.25">
      <c r="B301" s="165" t="s">
        <v>163</v>
      </c>
      <c r="H301" s="203"/>
      <c r="I301" s="200"/>
      <c r="J301" s="203"/>
      <c r="K301" s="203">
        <v>1</v>
      </c>
    </row>
    <row r="302" spans="1:11" ht="15.75" thickBot="1" x14ac:dyDescent="0.3">
      <c r="A302" s="170"/>
      <c r="B302" s="174" t="s">
        <v>165</v>
      </c>
      <c r="C302" s="170"/>
      <c r="D302" s="170"/>
      <c r="E302" s="170"/>
      <c r="F302" s="170"/>
      <c r="G302" s="170"/>
      <c r="H302" s="204"/>
      <c r="I302" s="205"/>
      <c r="J302" s="204"/>
      <c r="K302" s="204">
        <v>1</v>
      </c>
    </row>
    <row r="303" spans="1:11" ht="15.75" thickBot="1" x14ac:dyDescent="0.3">
      <c r="A303" s="176" t="s">
        <v>194</v>
      </c>
      <c r="H303" s="203"/>
      <c r="I303" s="200"/>
      <c r="J303" s="201"/>
      <c r="K303" s="202">
        <f>SUM(K305:K308)</f>
        <v>2</v>
      </c>
    </row>
    <row r="304" spans="1:11" x14ac:dyDescent="0.25">
      <c r="B304" s="177" t="s">
        <v>196</v>
      </c>
      <c r="H304" s="203"/>
      <c r="I304" s="200"/>
      <c r="J304" s="203"/>
      <c r="K304" s="203"/>
    </row>
    <row r="305" spans="1:11" x14ac:dyDescent="0.25">
      <c r="B305" s="165" t="s">
        <v>177</v>
      </c>
      <c r="H305" s="203"/>
      <c r="I305" s="200"/>
      <c r="J305" s="203"/>
      <c r="K305" s="203">
        <v>0.5</v>
      </c>
    </row>
    <row r="306" spans="1:11" x14ac:dyDescent="0.25">
      <c r="B306" s="165" t="s">
        <v>178</v>
      </c>
      <c r="H306" s="203"/>
      <c r="I306" s="200"/>
      <c r="J306" s="203"/>
      <c r="K306" s="203">
        <v>0.5</v>
      </c>
    </row>
    <row r="307" spans="1:11" x14ac:dyDescent="0.25">
      <c r="B307" s="165" t="s">
        <v>179</v>
      </c>
      <c r="H307" s="203"/>
      <c r="I307" s="200"/>
      <c r="J307" s="203"/>
      <c r="K307" s="203">
        <v>0.5</v>
      </c>
    </row>
    <row r="308" spans="1:11" ht="15.75" thickBot="1" x14ac:dyDescent="0.3">
      <c r="A308" s="170"/>
      <c r="B308" s="174" t="s">
        <v>197</v>
      </c>
      <c r="C308" s="170"/>
      <c r="D308" s="170"/>
      <c r="E308" s="170"/>
      <c r="F308" s="170"/>
      <c r="G308" s="170"/>
      <c r="H308" s="204"/>
      <c r="I308" s="205"/>
      <c r="J308" s="204"/>
      <c r="K308" s="204">
        <v>0.5</v>
      </c>
    </row>
    <row r="309" spans="1:11" ht="15.75" thickBot="1" x14ac:dyDescent="0.3">
      <c r="A309" s="176" t="s">
        <v>198</v>
      </c>
      <c r="H309" s="203"/>
      <c r="I309" s="200"/>
      <c r="J309" s="201"/>
      <c r="K309" s="202">
        <f>SUM(K311:K312)</f>
        <v>4</v>
      </c>
    </row>
    <row r="310" spans="1:11" x14ac:dyDescent="0.25">
      <c r="B310" s="176" t="s">
        <v>199</v>
      </c>
      <c r="H310" s="203"/>
      <c r="I310" s="200"/>
      <c r="J310" s="203"/>
      <c r="K310" s="203"/>
    </row>
    <row r="311" spans="1:11" x14ac:dyDescent="0.25">
      <c r="B311" s="165" t="s">
        <v>182</v>
      </c>
      <c r="H311" s="203"/>
      <c r="I311" s="200"/>
      <c r="J311" s="203"/>
      <c r="K311" s="203">
        <v>2</v>
      </c>
    </row>
    <row r="312" spans="1:11" ht="15.75" thickBot="1" x14ac:dyDescent="0.3">
      <c r="A312" s="170"/>
      <c r="B312" s="174" t="s">
        <v>183</v>
      </c>
      <c r="C312" s="170"/>
      <c r="D312" s="170"/>
      <c r="E312" s="170"/>
      <c r="F312" s="170"/>
      <c r="G312" s="170"/>
      <c r="H312" s="204"/>
      <c r="I312" s="205"/>
      <c r="J312" s="204"/>
      <c r="K312" s="204">
        <v>2</v>
      </c>
    </row>
    <row r="313" spans="1:11" ht="15.75" thickBot="1" x14ac:dyDescent="0.3">
      <c r="A313" s="176" t="s">
        <v>200</v>
      </c>
      <c r="H313" s="203"/>
      <c r="I313" s="200"/>
      <c r="J313" s="201"/>
      <c r="K313" s="202">
        <f>K314</f>
        <v>2</v>
      </c>
    </row>
    <row r="314" spans="1:11" ht="15.75" thickBot="1" x14ac:dyDescent="0.3">
      <c r="B314" s="179" t="s">
        <v>201</v>
      </c>
      <c r="H314" s="203"/>
      <c r="I314" s="200"/>
      <c r="J314" s="203"/>
      <c r="K314" s="203">
        <v>2</v>
      </c>
    </row>
    <row r="315" spans="1:11" ht="15.75" thickBot="1" x14ac:dyDescent="0.3">
      <c r="A315" s="176" t="s">
        <v>203</v>
      </c>
      <c r="H315" s="203"/>
      <c r="I315" s="200"/>
      <c r="J315" s="201"/>
      <c r="K315" s="202">
        <f>SUM(K317:K318)</f>
        <v>2</v>
      </c>
    </row>
    <row r="316" spans="1:11" x14ac:dyDescent="0.25">
      <c r="B316" s="178" t="s">
        <v>202</v>
      </c>
      <c r="H316" s="203"/>
      <c r="I316" s="200"/>
      <c r="J316" s="203"/>
      <c r="K316" s="203"/>
    </row>
    <row r="317" spans="1:11" x14ac:dyDescent="0.25">
      <c r="B317" s="165" t="s">
        <v>204</v>
      </c>
      <c r="H317" s="203"/>
      <c r="I317" s="200"/>
      <c r="J317" s="203"/>
      <c r="K317" s="203">
        <v>1</v>
      </c>
    </row>
    <row r="318" spans="1:11" x14ac:dyDescent="0.25">
      <c r="A318" s="170"/>
      <c r="B318" s="174" t="s">
        <v>205</v>
      </c>
      <c r="C318" s="170"/>
      <c r="D318" s="170"/>
      <c r="E318" s="170"/>
      <c r="F318" s="170"/>
      <c r="G318" s="170"/>
      <c r="H318" s="204"/>
      <c r="I318" s="205"/>
      <c r="J318" s="204"/>
      <c r="K318" s="204">
        <v>1</v>
      </c>
    </row>
    <row r="319" spans="1:11" x14ac:dyDescent="0.25">
      <c r="A319" s="181" t="s">
        <v>206</v>
      </c>
      <c r="B319" s="182"/>
      <c r="C319" s="182"/>
      <c r="D319" s="182"/>
      <c r="E319" s="182"/>
      <c r="F319" s="182"/>
      <c r="G319" s="182"/>
      <c r="H319" s="185"/>
      <c r="I319" s="185"/>
      <c r="J319" s="198"/>
      <c r="K319" s="214">
        <f>SUM(K315+K313+K309+K303+K300)</f>
        <v>12</v>
      </c>
    </row>
    <row r="320" spans="1:11" x14ac:dyDescent="0.25">
      <c r="A320" s="181" t="s">
        <v>207</v>
      </c>
      <c r="B320" s="182"/>
      <c r="C320" s="182"/>
      <c r="D320" s="182"/>
      <c r="E320" s="182"/>
      <c r="F320" s="182"/>
      <c r="G320" s="182"/>
      <c r="H320" s="185"/>
      <c r="I320" s="185"/>
      <c r="J320" s="198"/>
      <c r="K320" s="214">
        <f>K287</f>
        <v>8.01</v>
      </c>
    </row>
    <row r="321" spans="1:11" x14ac:dyDescent="0.25">
      <c r="A321" s="181" t="s">
        <v>208</v>
      </c>
      <c r="B321" s="182"/>
      <c r="C321" s="182"/>
      <c r="D321" s="182"/>
      <c r="E321" s="182"/>
      <c r="F321" s="182"/>
      <c r="G321" s="182"/>
      <c r="H321" s="185"/>
      <c r="I321" s="185"/>
      <c r="J321" s="198"/>
      <c r="K321" s="214">
        <f>SUM(K320+K319)</f>
        <v>20.009999999999998</v>
      </c>
    </row>
    <row r="322" spans="1:11" x14ac:dyDescent="0.25">
      <c r="H322" s="167"/>
      <c r="I322" s="167"/>
      <c r="J322" s="167"/>
      <c r="K322" s="167"/>
    </row>
    <row r="323" spans="1:11" x14ac:dyDescent="0.25">
      <c r="H323" s="167"/>
      <c r="I323" s="167"/>
      <c r="J323" s="167"/>
      <c r="K323" s="167"/>
    </row>
    <row r="324" spans="1:11" x14ac:dyDescent="0.25">
      <c r="A324" s="282" t="s">
        <v>190</v>
      </c>
      <c r="B324" s="282"/>
      <c r="C324" s="282"/>
      <c r="D324" s="282"/>
      <c r="E324" s="282"/>
      <c r="F324" s="282"/>
      <c r="G324" s="282"/>
      <c r="H324" s="282"/>
      <c r="I324" s="282"/>
      <c r="J324" s="282"/>
      <c r="K324" s="282"/>
    </row>
    <row r="326" spans="1:11" x14ac:dyDescent="0.25">
      <c r="A326" s="283" t="s">
        <v>161</v>
      </c>
      <c r="B326" s="283"/>
      <c r="C326" s="283"/>
      <c r="D326" s="283"/>
      <c r="E326" s="283"/>
      <c r="F326" s="283"/>
      <c r="G326" s="283"/>
      <c r="H326" s="283"/>
      <c r="I326" s="283"/>
      <c r="J326" s="283"/>
      <c r="K326" s="283"/>
    </row>
    <row r="327" spans="1:11" x14ac:dyDescent="0.25">
      <c r="A327" s="165"/>
    </row>
    <row r="328" spans="1:11" x14ac:dyDescent="0.25">
      <c r="A328" s="283" t="s">
        <v>213</v>
      </c>
      <c r="B328" s="283"/>
      <c r="C328" s="283"/>
      <c r="D328" s="283"/>
      <c r="E328" s="283"/>
      <c r="F328" s="283"/>
      <c r="G328" s="283"/>
      <c r="H328" s="283"/>
      <c r="I328" s="283"/>
      <c r="J328" s="283"/>
      <c r="K328" s="283"/>
    </row>
    <row r="329" spans="1:11" x14ac:dyDescent="0.25">
      <c r="A329" s="166"/>
      <c r="B329" s="166"/>
      <c r="C329" s="166"/>
      <c r="D329" s="166"/>
      <c r="E329" s="166"/>
      <c r="F329" s="166"/>
      <c r="G329" s="166"/>
      <c r="H329" s="166"/>
    </row>
    <row r="330" spans="1:11" ht="15" customHeight="1" x14ac:dyDescent="0.25">
      <c r="A330" s="186"/>
      <c r="B330" s="187"/>
      <c r="C330" s="187"/>
      <c r="D330" s="187"/>
      <c r="E330" s="187"/>
      <c r="F330" s="187"/>
      <c r="G330" s="187"/>
      <c r="H330" s="284" t="s">
        <v>168</v>
      </c>
      <c r="I330" s="285"/>
      <c r="J330" s="286"/>
      <c r="K330" s="287" t="s">
        <v>174</v>
      </c>
    </row>
    <row r="331" spans="1:11" x14ac:dyDescent="0.25">
      <c r="A331" s="290" t="s">
        <v>192</v>
      </c>
      <c r="B331" s="291"/>
      <c r="C331" s="291"/>
      <c r="D331" s="291"/>
      <c r="E331" s="291"/>
      <c r="F331" s="291"/>
      <c r="G331" s="292"/>
      <c r="H331" s="188" t="s">
        <v>166</v>
      </c>
      <c r="I331" s="189" t="s">
        <v>169</v>
      </c>
      <c r="J331" s="190" t="s">
        <v>172</v>
      </c>
      <c r="K331" s="288"/>
    </row>
    <row r="332" spans="1:11" x14ac:dyDescent="0.25">
      <c r="A332" s="290"/>
      <c r="B332" s="291"/>
      <c r="C332" s="291"/>
      <c r="D332" s="291"/>
      <c r="E332" s="291"/>
      <c r="F332" s="291"/>
      <c r="G332" s="292"/>
      <c r="H332" s="191" t="s">
        <v>167</v>
      </c>
      <c r="I332" s="192" t="s">
        <v>170</v>
      </c>
      <c r="J332" s="190" t="s">
        <v>173</v>
      </c>
      <c r="K332" s="288"/>
    </row>
    <row r="333" spans="1:11" ht="15.75" thickBot="1" x14ac:dyDescent="0.3">
      <c r="A333" s="193"/>
      <c r="B333" s="194"/>
      <c r="C333" s="194"/>
      <c r="D333" s="194"/>
      <c r="E333" s="194"/>
      <c r="F333" s="194"/>
      <c r="G333" s="194"/>
      <c r="H333" s="195"/>
      <c r="I333" s="196" t="s">
        <v>171</v>
      </c>
      <c r="J333" s="197"/>
      <c r="K333" s="289"/>
    </row>
    <row r="334" spans="1:11" ht="15.75" thickBot="1" x14ac:dyDescent="0.3">
      <c r="A334" s="176" t="s">
        <v>164</v>
      </c>
      <c r="G334" s="167"/>
      <c r="H334" s="215"/>
      <c r="I334" s="216"/>
      <c r="J334" s="217"/>
      <c r="K334" s="206">
        <f>SUM(K335:K336)</f>
        <v>2</v>
      </c>
    </row>
    <row r="335" spans="1:11" x14ac:dyDescent="0.25">
      <c r="B335" s="165" t="s">
        <v>163</v>
      </c>
      <c r="H335" s="218"/>
      <c r="I335" s="216"/>
      <c r="J335" s="219" t="s">
        <v>215</v>
      </c>
      <c r="K335" s="203">
        <v>1</v>
      </c>
    </row>
    <row r="336" spans="1:11" ht="15.75" thickBot="1" x14ac:dyDescent="0.3">
      <c r="A336" s="170"/>
      <c r="B336" s="174" t="s">
        <v>165</v>
      </c>
      <c r="C336" s="170"/>
      <c r="D336" s="170"/>
      <c r="E336" s="170"/>
      <c r="F336" s="170"/>
      <c r="G336" s="170"/>
      <c r="H336" s="220"/>
      <c r="I336" s="221"/>
      <c r="J336" s="222" t="s">
        <v>215</v>
      </c>
      <c r="K336" s="204">
        <v>1</v>
      </c>
    </row>
    <row r="337" spans="1:11" ht="15.75" thickBot="1" x14ac:dyDescent="0.3">
      <c r="A337" s="176" t="s">
        <v>175</v>
      </c>
      <c r="H337" s="218"/>
      <c r="I337" s="216"/>
      <c r="J337" s="217"/>
      <c r="K337" s="206">
        <f>SUM(K339:K341)</f>
        <v>2.0100000000000002</v>
      </c>
    </row>
    <row r="338" spans="1:11" x14ac:dyDescent="0.25">
      <c r="B338" s="177" t="s">
        <v>176</v>
      </c>
      <c r="H338" s="218"/>
      <c r="I338" s="216"/>
      <c r="J338" s="218"/>
      <c r="K338" s="203"/>
    </row>
    <row r="339" spans="1:11" x14ac:dyDescent="0.25">
      <c r="B339" s="165" t="s">
        <v>177</v>
      </c>
      <c r="H339" s="218"/>
      <c r="I339" s="216"/>
      <c r="J339" s="219" t="s">
        <v>215</v>
      </c>
      <c r="K339" s="207">
        <v>0.67</v>
      </c>
    </row>
    <row r="340" spans="1:11" x14ac:dyDescent="0.25">
      <c r="B340" s="165" t="s">
        <v>178</v>
      </c>
      <c r="H340" s="218"/>
      <c r="I340" s="216"/>
      <c r="J340" s="219" t="s">
        <v>215</v>
      </c>
      <c r="K340" s="207">
        <v>0.67</v>
      </c>
    </row>
    <row r="341" spans="1:11" ht="15.75" thickBot="1" x14ac:dyDescent="0.3">
      <c r="A341" s="170"/>
      <c r="B341" s="174" t="s">
        <v>179</v>
      </c>
      <c r="C341" s="170"/>
      <c r="D341" s="170"/>
      <c r="E341" s="170"/>
      <c r="F341" s="170"/>
      <c r="G341" s="170"/>
      <c r="H341" s="220"/>
      <c r="I341" s="221"/>
      <c r="J341" s="222" t="s">
        <v>215</v>
      </c>
      <c r="K341" s="208">
        <v>0.67</v>
      </c>
    </row>
    <row r="342" spans="1:11" ht="15.75" thickBot="1" x14ac:dyDescent="0.3">
      <c r="A342" s="176" t="s">
        <v>181</v>
      </c>
      <c r="H342" s="218"/>
      <c r="I342" s="216"/>
      <c r="J342" s="217"/>
      <c r="K342" s="206">
        <f>SUM(K344:K345)</f>
        <v>2</v>
      </c>
    </row>
    <row r="343" spans="1:11" x14ac:dyDescent="0.25">
      <c r="B343" s="176" t="s">
        <v>180</v>
      </c>
      <c r="H343" s="218"/>
      <c r="I343" s="216"/>
      <c r="J343" s="218"/>
      <c r="K343" s="203"/>
    </row>
    <row r="344" spans="1:11" x14ac:dyDescent="0.25">
      <c r="B344" s="165" t="s">
        <v>182</v>
      </c>
      <c r="H344" s="218"/>
      <c r="I344" s="219" t="s">
        <v>215</v>
      </c>
      <c r="J344" s="218"/>
      <c r="K344" s="203">
        <v>1</v>
      </c>
    </row>
    <row r="345" spans="1:11" ht="15.75" thickBot="1" x14ac:dyDescent="0.3">
      <c r="A345" s="170"/>
      <c r="B345" s="174" t="s">
        <v>183</v>
      </c>
      <c r="C345" s="170"/>
      <c r="D345" s="170"/>
      <c r="E345" s="170"/>
      <c r="F345" s="170"/>
      <c r="G345" s="170"/>
      <c r="H345" s="220"/>
      <c r="I345" s="222" t="s">
        <v>215</v>
      </c>
      <c r="J345" s="220"/>
      <c r="K345" s="204">
        <v>1</v>
      </c>
    </row>
    <row r="346" spans="1:11" ht="15.75" thickBot="1" x14ac:dyDescent="0.3">
      <c r="A346" s="176" t="s">
        <v>184</v>
      </c>
      <c r="H346" s="218"/>
      <c r="I346" s="216"/>
      <c r="J346" s="217"/>
      <c r="K346" s="206">
        <f>SUM(K348:K351)</f>
        <v>2</v>
      </c>
    </row>
    <row r="347" spans="1:11" x14ac:dyDescent="0.25">
      <c r="B347" s="179" t="s">
        <v>185</v>
      </c>
      <c r="H347" s="218"/>
      <c r="I347" s="216"/>
      <c r="J347" s="218"/>
      <c r="K347" s="203"/>
    </row>
    <row r="348" spans="1:11" x14ac:dyDescent="0.25">
      <c r="B348" s="165" t="s">
        <v>163</v>
      </c>
      <c r="H348" s="218"/>
      <c r="I348" s="219" t="s">
        <v>215</v>
      </c>
      <c r="J348" s="218"/>
      <c r="K348" s="203">
        <v>0.5</v>
      </c>
    </row>
    <row r="349" spans="1:11" x14ac:dyDescent="0.25">
      <c r="B349" s="180" t="s">
        <v>186</v>
      </c>
      <c r="H349" s="218"/>
      <c r="I349" s="219" t="s">
        <v>215</v>
      </c>
      <c r="J349" s="218"/>
      <c r="K349" s="203">
        <v>0.5</v>
      </c>
    </row>
    <row r="350" spans="1:11" x14ac:dyDescent="0.25">
      <c r="B350" s="165" t="s">
        <v>187</v>
      </c>
      <c r="H350" s="218"/>
      <c r="I350" s="219" t="s">
        <v>215</v>
      </c>
      <c r="J350" s="218"/>
      <c r="K350" s="203">
        <v>0.5</v>
      </c>
    </row>
    <row r="351" spans="1:11" ht="15.75" thickBot="1" x14ac:dyDescent="0.3">
      <c r="A351" s="169"/>
      <c r="B351" s="180" t="s">
        <v>188</v>
      </c>
      <c r="C351" s="169"/>
      <c r="D351" s="169"/>
      <c r="E351" s="169"/>
      <c r="F351" s="169"/>
      <c r="G351" s="169"/>
      <c r="H351" s="218"/>
      <c r="I351" s="222" t="s">
        <v>215</v>
      </c>
      <c r="J351" s="218"/>
      <c r="K351" s="203">
        <v>0.5</v>
      </c>
    </row>
    <row r="352" spans="1:11" ht="15.75" thickBot="1" x14ac:dyDescent="0.3">
      <c r="A352" s="209" t="s">
        <v>189</v>
      </c>
      <c r="B352" s="210"/>
      <c r="C352" s="210"/>
      <c r="D352" s="210"/>
      <c r="E352" s="210"/>
      <c r="F352" s="210"/>
      <c r="G352" s="210"/>
      <c r="H352" s="211"/>
      <c r="I352" s="212"/>
      <c r="J352" s="211"/>
      <c r="K352" s="213">
        <f>SUM(K346+K342+K337+K334)</f>
        <v>8.01</v>
      </c>
    </row>
    <row r="353" spans="1:11" x14ac:dyDescent="0.25">
      <c r="H353" s="167"/>
      <c r="I353" s="167"/>
      <c r="J353" s="167"/>
      <c r="K353" s="167"/>
    </row>
    <row r="354" spans="1:11" x14ac:dyDescent="0.25">
      <c r="H354" s="167"/>
      <c r="I354" s="167"/>
      <c r="J354" s="167"/>
      <c r="K354" s="167"/>
    </row>
    <row r="355" spans="1:11" x14ac:dyDescent="0.25">
      <c r="A355" s="282" t="s">
        <v>190</v>
      </c>
      <c r="B355" s="282"/>
      <c r="C355" s="282"/>
      <c r="D355" s="282"/>
      <c r="E355" s="282"/>
      <c r="F355" s="282"/>
      <c r="G355" s="282"/>
      <c r="H355" s="282"/>
      <c r="I355" s="282"/>
      <c r="J355" s="282"/>
      <c r="K355" s="282"/>
    </row>
    <row r="357" spans="1:11" x14ac:dyDescent="0.25">
      <c r="A357" s="283" t="s">
        <v>191</v>
      </c>
      <c r="B357" s="283"/>
      <c r="C357" s="283"/>
      <c r="D357" s="283"/>
      <c r="E357" s="283"/>
      <c r="F357" s="283"/>
      <c r="G357" s="283"/>
      <c r="H357" s="283"/>
      <c r="I357" s="283"/>
      <c r="J357" s="283"/>
      <c r="K357" s="283"/>
    </row>
    <row r="358" spans="1:11" x14ac:dyDescent="0.25">
      <c r="A358" s="165"/>
    </row>
    <row r="359" spans="1:11" x14ac:dyDescent="0.25">
      <c r="A359" s="283" t="str">
        <f>A328</f>
        <v>" SYMPOSIUM FOR AIDS AWARENESS "</v>
      </c>
      <c r="B359" s="283"/>
      <c r="C359" s="283"/>
      <c r="D359" s="283"/>
      <c r="E359" s="283"/>
      <c r="F359" s="283"/>
      <c r="G359" s="283"/>
      <c r="H359" s="283"/>
      <c r="I359" s="283"/>
      <c r="J359" s="283"/>
      <c r="K359" s="283"/>
    </row>
    <row r="360" spans="1:11" x14ac:dyDescent="0.25">
      <c r="A360" s="166"/>
      <c r="B360" s="166"/>
      <c r="C360" s="166"/>
      <c r="D360" s="166"/>
      <c r="E360" s="166"/>
      <c r="F360" s="166"/>
      <c r="G360" s="166"/>
      <c r="H360" s="166"/>
    </row>
    <row r="361" spans="1:11" ht="15" customHeight="1" x14ac:dyDescent="0.25">
      <c r="A361" s="186"/>
      <c r="B361" s="187"/>
      <c r="C361" s="187"/>
      <c r="D361" s="187"/>
      <c r="E361" s="187"/>
      <c r="F361" s="187"/>
      <c r="G361" s="187"/>
      <c r="H361" s="284" t="s">
        <v>168</v>
      </c>
      <c r="I361" s="285"/>
      <c r="J361" s="286"/>
      <c r="K361" s="287" t="s">
        <v>193</v>
      </c>
    </row>
    <row r="362" spans="1:11" x14ac:dyDescent="0.25">
      <c r="A362" s="290" t="s">
        <v>192</v>
      </c>
      <c r="B362" s="291"/>
      <c r="C362" s="291"/>
      <c r="D362" s="291"/>
      <c r="E362" s="291"/>
      <c r="F362" s="291"/>
      <c r="G362" s="292"/>
      <c r="H362" s="188" t="s">
        <v>166</v>
      </c>
      <c r="I362" s="189" t="s">
        <v>169</v>
      </c>
      <c r="J362" s="190" t="s">
        <v>172</v>
      </c>
      <c r="K362" s="288"/>
    </row>
    <row r="363" spans="1:11" x14ac:dyDescent="0.25">
      <c r="A363" s="290"/>
      <c r="B363" s="291"/>
      <c r="C363" s="291"/>
      <c r="D363" s="291"/>
      <c r="E363" s="291"/>
      <c r="F363" s="291"/>
      <c r="G363" s="292"/>
      <c r="H363" s="191" t="s">
        <v>167</v>
      </c>
      <c r="I363" s="192" t="s">
        <v>170</v>
      </c>
      <c r="J363" s="190" t="s">
        <v>173</v>
      </c>
      <c r="K363" s="288"/>
    </row>
    <row r="364" spans="1:11" ht="15.75" thickBot="1" x14ac:dyDescent="0.3">
      <c r="A364" s="193"/>
      <c r="B364" s="194"/>
      <c r="C364" s="194"/>
      <c r="D364" s="194"/>
      <c r="E364" s="194"/>
      <c r="F364" s="194"/>
      <c r="G364" s="194"/>
      <c r="H364" s="195"/>
      <c r="I364" s="196" t="s">
        <v>171</v>
      </c>
      <c r="J364" s="197"/>
      <c r="K364" s="289"/>
    </row>
    <row r="365" spans="1:11" ht="15.75" customHeight="1" thickBot="1" x14ac:dyDescent="0.3">
      <c r="A365" s="280" t="s">
        <v>195</v>
      </c>
      <c r="B365" s="280"/>
      <c r="C365" s="280"/>
      <c r="D365" s="280"/>
      <c r="E365" s="280"/>
      <c r="F365" s="280"/>
      <c r="G365" s="281"/>
      <c r="H365" s="199"/>
      <c r="I365" s="200"/>
      <c r="J365" s="201"/>
      <c r="K365" s="202">
        <f>SUM(K366:K367)</f>
        <v>2</v>
      </c>
    </row>
    <row r="366" spans="1:11" x14ac:dyDescent="0.25">
      <c r="B366" s="165" t="s">
        <v>163</v>
      </c>
      <c r="H366" s="203"/>
      <c r="I366" s="200"/>
      <c r="J366" s="203"/>
      <c r="K366" s="203">
        <v>1</v>
      </c>
    </row>
    <row r="367" spans="1:11" ht="15.75" thickBot="1" x14ac:dyDescent="0.3">
      <c r="A367" s="170"/>
      <c r="B367" s="174" t="s">
        <v>165</v>
      </c>
      <c r="C367" s="170"/>
      <c r="D367" s="170"/>
      <c r="E367" s="170"/>
      <c r="F367" s="170"/>
      <c r="G367" s="170"/>
      <c r="H367" s="204"/>
      <c r="I367" s="205"/>
      <c r="J367" s="204"/>
      <c r="K367" s="204">
        <v>1</v>
      </c>
    </row>
    <row r="368" spans="1:11" ht="15.75" thickBot="1" x14ac:dyDescent="0.3">
      <c r="A368" s="176" t="s">
        <v>194</v>
      </c>
      <c r="H368" s="203"/>
      <c r="I368" s="200"/>
      <c r="J368" s="201"/>
      <c r="K368" s="202">
        <f>SUM(K370:K373)</f>
        <v>2</v>
      </c>
    </row>
    <row r="369" spans="1:11" x14ac:dyDescent="0.25">
      <c r="B369" s="177" t="s">
        <v>196</v>
      </c>
      <c r="H369" s="203"/>
      <c r="I369" s="200"/>
      <c r="J369" s="203"/>
      <c r="K369" s="203"/>
    </row>
    <row r="370" spans="1:11" x14ac:dyDescent="0.25">
      <c r="B370" s="165" t="s">
        <v>177</v>
      </c>
      <c r="H370" s="203"/>
      <c r="I370" s="200"/>
      <c r="J370" s="203"/>
      <c r="K370" s="203">
        <v>0.5</v>
      </c>
    </row>
    <row r="371" spans="1:11" x14ac:dyDescent="0.25">
      <c r="B371" s="165" t="s">
        <v>178</v>
      </c>
      <c r="H371" s="203"/>
      <c r="I371" s="200"/>
      <c r="J371" s="203"/>
      <c r="K371" s="203">
        <v>0.5</v>
      </c>
    </row>
    <row r="372" spans="1:11" x14ac:dyDescent="0.25">
      <c r="B372" s="165" t="s">
        <v>179</v>
      </c>
      <c r="H372" s="203"/>
      <c r="I372" s="200"/>
      <c r="J372" s="203"/>
      <c r="K372" s="203">
        <v>0.5</v>
      </c>
    </row>
    <row r="373" spans="1:11" ht="15.75" thickBot="1" x14ac:dyDescent="0.3">
      <c r="A373" s="170"/>
      <c r="B373" s="174" t="s">
        <v>197</v>
      </c>
      <c r="C373" s="170"/>
      <c r="D373" s="170"/>
      <c r="E373" s="170"/>
      <c r="F373" s="170"/>
      <c r="G373" s="170"/>
      <c r="H373" s="204"/>
      <c r="I373" s="205"/>
      <c r="J373" s="204"/>
      <c r="K373" s="204">
        <v>0.5</v>
      </c>
    </row>
    <row r="374" spans="1:11" ht="15.75" thickBot="1" x14ac:dyDescent="0.3">
      <c r="A374" s="176" t="s">
        <v>198</v>
      </c>
      <c r="H374" s="203"/>
      <c r="I374" s="200"/>
      <c r="J374" s="201"/>
      <c r="K374" s="202">
        <f>SUM(K376:K377)</f>
        <v>4</v>
      </c>
    </row>
    <row r="375" spans="1:11" x14ac:dyDescent="0.25">
      <c r="B375" s="176" t="s">
        <v>199</v>
      </c>
      <c r="H375" s="203"/>
      <c r="I375" s="200"/>
      <c r="J375" s="203"/>
      <c r="K375" s="203"/>
    </row>
    <row r="376" spans="1:11" x14ac:dyDescent="0.25">
      <c r="B376" s="165" t="s">
        <v>182</v>
      </c>
      <c r="H376" s="203"/>
      <c r="I376" s="200"/>
      <c r="J376" s="203"/>
      <c r="K376" s="203">
        <v>2</v>
      </c>
    </row>
    <row r="377" spans="1:11" ht="15.75" thickBot="1" x14ac:dyDescent="0.3">
      <c r="A377" s="170"/>
      <c r="B377" s="174" t="s">
        <v>183</v>
      </c>
      <c r="C377" s="170"/>
      <c r="D377" s="170"/>
      <c r="E377" s="170"/>
      <c r="F377" s="170"/>
      <c r="G377" s="170"/>
      <c r="H377" s="204"/>
      <c r="I377" s="205"/>
      <c r="J377" s="204"/>
      <c r="K377" s="204">
        <v>2</v>
      </c>
    </row>
    <row r="378" spans="1:11" ht="15.75" thickBot="1" x14ac:dyDescent="0.3">
      <c r="A378" s="176" t="s">
        <v>200</v>
      </c>
      <c r="H378" s="203"/>
      <c r="I378" s="200"/>
      <c r="J378" s="201"/>
      <c r="K378" s="202">
        <f>K379</f>
        <v>2</v>
      </c>
    </row>
    <row r="379" spans="1:11" ht="15.75" thickBot="1" x14ac:dyDescent="0.3">
      <c r="B379" s="179" t="s">
        <v>201</v>
      </c>
      <c r="H379" s="203"/>
      <c r="I379" s="200"/>
      <c r="J379" s="203"/>
      <c r="K379" s="203">
        <v>2</v>
      </c>
    </row>
    <row r="380" spans="1:11" ht="15.75" thickBot="1" x14ac:dyDescent="0.3">
      <c r="A380" s="176" t="s">
        <v>203</v>
      </c>
      <c r="H380" s="203"/>
      <c r="I380" s="200"/>
      <c r="J380" s="201"/>
      <c r="K380" s="202">
        <f>SUM(K382:K383)</f>
        <v>2</v>
      </c>
    </row>
    <row r="381" spans="1:11" x14ac:dyDescent="0.25">
      <c r="B381" s="178" t="s">
        <v>202</v>
      </c>
      <c r="H381" s="203"/>
      <c r="I381" s="200"/>
      <c r="J381" s="203"/>
      <c r="K381" s="203"/>
    </row>
    <row r="382" spans="1:11" x14ac:dyDescent="0.25">
      <c r="B382" s="165" t="s">
        <v>204</v>
      </c>
      <c r="H382" s="203"/>
      <c r="I382" s="200"/>
      <c r="J382" s="203"/>
      <c r="K382" s="203">
        <v>1</v>
      </c>
    </row>
    <row r="383" spans="1:11" x14ac:dyDescent="0.25">
      <c r="A383" s="170"/>
      <c r="B383" s="174" t="s">
        <v>205</v>
      </c>
      <c r="C383" s="170"/>
      <c r="D383" s="170"/>
      <c r="E383" s="170"/>
      <c r="F383" s="170"/>
      <c r="G383" s="170"/>
      <c r="H383" s="204"/>
      <c r="I383" s="205"/>
      <c r="J383" s="204"/>
      <c r="K383" s="204">
        <v>1</v>
      </c>
    </row>
    <row r="384" spans="1:11" x14ac:dyDescent="0.25">
      <c r="A384" s="181" t="s">
        <v>206</v>
      </c>
      <c r="B384" s="182"/>
      <c r="C384" s="182"/>
      <c r="D384" s="182"/>
      <c r="E384" s="182"/>
      <c r="F384" s="182"/>
      <c r="G384" s="182"/>
      <c r="H384" s="185"/>
      <c r="I384" s="185"/>
      <c r="J384" s="198"/>
      <c r="K384" s="214">
        <f>SUM(K380+K378+K374+K368+K365)</f>
        <v>12</v>
      </c>
    </row>
    <row r="385" spans="1:11" x14ac:dyDescent="0.25">
      <c r="A385" s="181" t="s">
        <v>207</v>
      </c>
      <c r="B385" s="182"/>
      <c r="C385" s="182"/>
      <c r="D385" s="182"/>
      <c r="E385" s="182"/>
      <c r="F385" s="182"/>
      <c r="G385" s="182"/>
      <c r="H385" s="185"/>
      <c r="I385" s="185"/>
      <c r="J385" s="198"/>
      <c r="K385" s="214">
        <f>K352</f>
        <v>8.01</v>
      </c>
    </row>
    <row r="386" spans="1:11" x14ac:dyDescent="0.25">
      <c r="A386" s="181" t="s">
        <v>208</v>
      </c>
      <c r="B386" s="182"/>
      <c r="C386" s="182"/>
      <c r="D386" s="182"/>
      <c r="E386" s="182"/>
      <c r="F386" s="182"/>
      <c r="G386" s="182"/>
      <c r="H386" s="185"/>
      <c r="I386" s="185"/>
      <c r="J386" s="198"/>
      <c r="K386" s="214">
        <f>SUM(K385+K384)</f>
        <v>20.009999999999998</v>
      </c>
    </row>
    <row r="387" spans="1:11" x14ac:dyDescent="0.25">
      <c r="H387" s="167"/>
      <c r="I387" s="167"/>
      <c r="J387" s="167"/>
      <c r="K387" s="167"/>
    </row>
    <row r="388" spans="1:11" x14ac:dyDescent="0.25">
      <c r="H388" s="167"/>
      <c r="I388" s="167"/>
      <c r="J388" s="167"/>
      <c r="K388" s="167"/>
    </row>
    <row r="389" spans="1:11" x14ac:dyDescent="0.25">
      <c r="A389" s="282" t="s">
        <v>190</v>
      </c>
      <c r="B389" s="282"/>
      <c r="C389" s="282"/>
      <c r="D389" s="282"/>
      <c r="E389" s="282"/>
      <c r="F389" s="282"/>
      <c r="G389" s="282"/>
      <c r="H389" s="282"/>
      <c r="I389" s="282"/>
      <c r="J389" s="282"/>
      <c r="K389" s="282"/>
    </row>
    <row r="391" spans="1:11" x14ac:dyDescent="0.25">
      <c r="A391" s="283" t="s">
        <v>161</v>
      </c>
      <c r="B391" s="283"/>
      <c r="C391" s="283"/>
      <c r="D391" s="283"/>
      <c r="E391" s="283"/>
      <c r="F391" s="283"/>
      <c r="G391" s="283"/>
      <c r="H391" s="283"/>
      <c r="I391" s="283"/>
      <c r="J391" s="283"/>
      <c r="K391" s="283"/>
    </row>
    <row r="392" spans="1:11" x14ac:dyDescent="0.25">
      <c r="A392" s="165"/>
    </row>
    <row r="393" spans="1:11" ht="39" customHeight="1" x14ac:dyDescent="0.25">
      <c r="A393" s="293" t="s">
        <v>214</v>
      </c>
      <c r="B393" s="293"/>
      <c r="C393" s="293"/>
      <c r="D393" s="293"/>
      <c r="E393" s="293"/>
      <c r="F393" s="293"/>
      <c r="G393" s="293"/>
      <c r="H393" s="293"/>
      <c r="I393" s="293"/>
      <c r="J393" s="293"/>
      <c r="K393" s="293"/>
    </row>
    <row r="394" spans="1:11" x14ac:dyDescent="0.25">
      <c r="A394" s="166"/>
      <c r="B394" s="166"/>
      <c r="C394" s="166"/>
      <c r="D394" s="166"/>
      <c r="E394" s="166"/>
      <c r="F394" s="166"/>
      <c r="G394" s="166"/>
      <c r="H394" s="166"/>
    </row>
    <row r="395" spans="1:11" ht="15" customHeight="1" x14ac:dyDescent="0.25">
      <c r="A395" s="186"/>
      <c r="B395" s="187"/>
      <c r="C395" s="187"/>
      <c r="D395" s="187"/>
      <c r="E395" s="187"/>
      <c r="F395" s="187"/>
      <c r="G395" s="187"/>
      <c r="H395" s="284" t="s">
        <v>168</v>
      </c>
      <c r="I395" s="285"/>
      <c r="J395" s="286"/>
      <c r="K395" s="287" t="s">
        <v>174</v>
      </c>
    </row>
    <row r="396" spans="1:11" x14ac:dyDescent="0.25">
      <c r="A396" s="290" t="s">
        <v>192</v>
      </c>
      <c r="B396" s="291"/>
      <c r="C396" s="291"/>
      <c r="D396" s="291"/>
      <c r="E396" s="291"/>
      <c r="F396" s="291"/>
      <c r="G396" s="292"/>
      <c r="H396" s="188" t="s">
        <v>166</v>
      </c>
      <c r="I396" s="189" t="s">
        <v>169</v>
      </c>
      <c r="J396" s="190" t="s">
        <v>172</v>
      </c>
      <c r="K396" s="288"/>
    </row>
    <row r="397" spans="1:11" x14ac:dyDescent="0.25">
      <c r="A397" s="290"/>
      <c r="B397" s="291"/>
      <c r="C397" s="291"/>
      <c r="D397" s="291"/>
      <c r="E397" s="291"/>
      <c r="F397" s="291"/>
      <c r="G397" s="292"/>
      <c r="H397" s="191" t="s">
        <v>167</v>
      </c>
      <c r="I397" s="192" t="s">
        <v>170</v>
      </c>
      <c r="J397" s="190" t="s">
        <v>173</v>
      </c>
      <c r="K397" s="288"/>
    </row>
    <row r="398" spans="1:11" ht="15.75" thickBot="1" x14ac:dyDescent="0.3">
      <c r="A398" s="193"/>
      <c r="B398" s="194"/>
      <c r="C398" s="194"/>
      <c r="D398" s="194"/>
      <c r="E398" s="194"/>
      <c r="F398" s="194"/>
      <c r="G398" s="194"/>
      <c r="H398" s="195"/>
      <c r="I398" s="196" t="s">
        <v>171</v>
      </c>
      <c r="J398" s="197"/>
      <c r="K398" s="289"/>
    </row>
    <row r="399" spans="1:11" ht="15.75" thickBot="1" x14ac:dyDescent="0.3">
      <c r="A399" s="176" t="s">
        <v>164</v>
      </c>
      <c r="G399" s="167"/>
      <c r="H399" s="215"/>
      <c r="I399" s="216"/>
      <c r="J399" s="217"/>
      <c r="K399" s="206">
        <f>SUM(K400:K401)</f>
        <v>2</v>
      </c>
    </row>
    <row r="400" spans="1:11" x14ac:dyDescent="0.25">
      <c r="B400" s="165" t="s">
        <v>163</v>
      </c>
      <c r="H400" s="218"/>
      <c r="I400" s="216"/>
      <c r="J400" s="219" t="s">
        <v>215</v>
      </c>
      <c r="K400" s="203">
        <v>1</v>
      </c>
    </row>
    <row r="401" spans="1:11" ht="15.75" thickBot="1" x14ac:dyDescent="0.3">
      <c r="A401" s="170"/>
      <c r="B401" s="174" t="s">
        <v>165</v>
      </c>
      <c r="C401" s="170"/>
      <c r="D401" s="170"/>
      <c r="E401" s="170"/>
      <c r="F401" s="170"/>
      <c r="G401" s="170"/>
      <c r="H401" s="220"/>
      <c r="I401" s="221"/>
      <c r="J401" s="222" t="s">
        <v>215</v>
      </c>
      <c r="K401" s="204">
        <v>1</v>
      </c>
    </row>
    <row r="402" spans="1:11" ht="15.75" thickBot="1" x14ac:dyDescent="0.3">
      <c r="A402" s="176" t="s">
        <v>175</v>
      </c>
      <c r="H402" s="218"/>
      <c r="I402" s="216"/>
      <c r="J402" s="217"/>
      <c r="K402" s="206">
        <f>SUM(K404:K406)</f>
        <v>2.0100000000000002</v>
      </c>
    </row>
    <row r="403" spans="1:11" x14ac:dyDescent="0.25">
      <c r="B403" s="177" t="s">
        <v>176</v>
      </c>
      <c r="H403" s="218"/>
      <c r="I403" s="216"/>
      <c r="J403" s="218"/>
      <c r="K403" s="203"/>
    </row>
    <row r="404" spans="1:11" x14ac:dyDescent="0.25">
      <c r="B404" s="165" t="s">
        <v>177</v>
      </c>
      <c r="H404" s="218"/>
      <c r="I404" s="216"/>
      <c r="J404" s="219" t="s">
        <v>215</v>
      </c>
      <c r="K404" s="207">
        <v>0.67</v>
      </c>
    </row>
    <row r="405" spans="1:11" x14ac:dyDescent="0.25">
      <c r="B405" s="165" t="s">
        <v>178</v>
      </c>
      <c r="H405" s="218"/>
      <c r="I405" s="216"/>
      <c r="J405" s="219" t="s">
        <v>215</v>
      </c>
      <c r="K405" s="207">
        <v>0.67</v>
      </c>
    </row>
    <row r="406" spans="1:11" ht="15.75" thickBot="1" x14ac:dyDescent="0.3">
      <c r="A406" s="170"/>
      <c r="B406" s="174" t="s">
        <v>179</v>
      </c>
      <c r="C406" s="170"/>
      <c r="D406" s="170"/>
      <c r="E406" s="170"/>
      <c r="F406" s="170"/>
      <c r="G406" s="170"/>
      <c r="H406" s="220"/>
      <c r="I406" s="221"/>
      <c r="J406" s="222" t="s">
        <v>215</v>
      </c>
      <c r="K406" s="208">
        <v>0.67</v>
      </c>
    </row>
    <row r="407" spans="1:11" ht="15.75" thickBot="1" x14ac:dyDescent="0.3">
      <c r="A407" s="176" t="s">
        <v>181</v>
      </c>
      <c r="H407" s="218"/>
      <c r="I407" s="216"/>
      <c r="J407" s="217"/>
      <c r="K407" s="206">
        <f>SUM(K409:K410)</f>
        <v>2</v>
      </c>
    </row>
    <row r="408" spans="1:11" x14ac:dyDescent="0.25">
      <c r="B408" s="176" t="s">
        <v>180</v>
      </c>
      <c r="H408" s="218"/>
      <c r="I408" s="216"/>
      <c r="J408" s="218"/>
      <c r="K408" s="203"/>
    </row>
    <row r="409" spans="1:11" x14ac:dyDescent="0.25">
      <c r="B409" s="165" t="s">
        <v>182</v>
      </c>
      <c r="H409" s="218"/>
      <c r="I409" s="219" t="s">
        <v>215</v>
      </c>
      <c r="J409" s="218"/>
      <c r="K409" s="203">
        <v>1</v>
      </c>
    </row>
    <row r="410" spans="1:11" ht="15.75" thickBot="1" x14ac:dyDescent="0.3">
      <c r="A410" s="170"/>
      <c r="B410" s="174" t="s">
        <v>183</v>
      </c>
      <c r="C410" s="170"/>
      <c r="D410" s="170"/>
      <c r="E410" s="170"/>
      <c r="F410" s="170"/>
      <c r="G410" s="170"/>
      <c r="H410" s="220"/>
      <c r="I410" s="222" t="s">
        <v>215</v>
      </c>
      <c r="J410" s="220"/>
      <c r="K410" s="204">
        <v>1</v>
      </c>
    </row>
    <row r="411" spans="1:11" ht="15.75" thickBot="1" x14ac:dyDescent="0.3">
      <c r="A411" s="176" t="s">
        <v>184</v>
      </c>
      <c r="H411" s="218"/>
      <c r="I411" s="216"/>
      <c r="J411" s="217"/>
      <c r="K411" s="206">
        <f>SUM(K413:K416)</f>
        <v>2</v>
      </c>
    </row>
    <row r="412" spans="1:11" x14ac:dyDescent="0.25">
      <c r="B412" s="179" t="s">
        <v>185</v>
      </c>
      <c r="H412" s="218"/>
      <c r="I412" s="216"/>
      <c r="J412" s="218"/>
      <c r="K412" s="203"/>
    </row>
    <row r="413" spans="1:11" x14ac:dyDescent="0.25">
      <c r="B413" s="165" t="s">
        <v>163</v>
      </c>
      <c r="H413" s="218"/>
      <c r="I413" s="219" t="s">
        <v>215</v>
      </c>
      <c r="J413" s="218"/>
      <c r="K413" s="203">
        <v>0.5</v>
      </c>
    </row>
    <row r="414" spans="1:11" x14ac:dyDescent="0.25">
      <c r="B414" s="180" t="s">
        <v>186</v>
      </c>
      <c r="H414" s="218"/>
      <c r="I414" s="219" t="s">
        <v>215</v>
      </c>
      <c r="J414" s="218"/>
      <c r="K414" s="203">
        <v>0.5</v>
      </c>
    </row>
    <row r="415" spans="1:11" x14ac:dyDescent="0.25">
      <c r="B415" s="165" t="s">
        <v>187</v>
      </c>
      <c r="H415" s="218"/>
      <c r="I415" s="219" t="s">
        <v>215</v>
      </c>
      <c r="J415" s="218"/>
      <c r="K415" s="203">
        <v>0.5</v>
      </c>
    </row>
    <row r="416" spans="1:11" ht="15.75" thickBot="1" x14ac:dyDescent="0.3">
      <c r="A416" s="169"/>
      <c r="B416" s="180" t="s">
        <v>188</v>
      </c>
      <c r="C416" s="169"/>
      <c r="D416" s="169"/>
      <c r="E416" s="169"/>
      <c r="F416" s="169"/>
      <c r="G416" s="169"/>
      <c r="H416" s="218"/>
      <c r="I416" s="222" t="s">
        <v>215</v>
      </c>
      <c r="J416" s="218"/>
      <c r="K416" s="203">
        <v>0.5</v>
      </c>
    </row>
    <row r="417" spans="1:11" ht="15.75" thickBot="1" x14ac:dyDescent="0.3">
      <c r="A417" s="209" t="s">
        <v>189</v>
      </c>
      <c r="B417" s="210"/>
      <c r="C417" s="210"/>
      <c r="D417" s="210"/>
      <c r="E417" s="210"/>
      <c r="F417" s="210"/>
      <c r="G417" s="210"/>
      <c r="H417" s="211"/>
      <c r="I417" s="212"/>
      <c r="J417" s="211"/>
      <c r="K417" s="213">
        <f>SUM(K411+K407+K402+K399)</f>
        <v>8.01</v>
      </c>
    </row>
    <row r="418" spans="1:11" x14ac:dyDescent="0.25">
      <c r="H418" s="167"/>
      <c r="I418" s="167"/>
      <c r="J418" s="167"/>
      <c r="K418" s="167"/>
    </row>
    <row r="419" spans="1:11" x14ac:dyDescent="0.25">
      <c r="H419" s="167"/>
      <c r="I419" s="167"/>
      <c r="J419" s="167"/>
      <c r="K419" s="167"/>
    </row>
    <row r="420" spans="1:11" x14ac:dyDescent="0.25">
      <c r="A420" s="282" t="s">
        <v>190</v>
      </c>
      <c r="B420" s="282"/>
      <c r="C420" s="282"/>
      <c r="D420" s="282"/>
      <c r="E420" s="282"/>
      <c r="F420" s="282"/>
      <c r="G420" s="282"/>
      <c r="H420" s="282"/>
      <c r="I420" s="282"/>
      <c r="J420" s="282"/>
      <c r="K420" s="282"/>
    </row>
    <row r="422" spans="1:11" x14ac:dyDescent="0.25">
      <c r="A422" s="283" t="s">
        <v>191</v>
      </c>
      <c r="B422" s="283"/>
      <c r="C422" s="283"/>
      <c r="D422" s="283"/>
      <c r="E422" s="283"/>
      <c r="F422" s="283"/>
      <c r="G422" s="283"/>
      <c r="H422" s="283"/>
      <c r="I422" s="283"/>
      <c r="J422" s="283"/>
      <c r="K422" s="283"/>
    </row>
    <row r="423" spans="1:11" x14ac:dyDescent="0.25">
      <c r="A423" s="165"/>
    </row>
    <row r="424" spans="1:11" x14ac:dyDescent="0.25">
      <c r="A424" s="283" t="str">
        <f>A393</f>
        <v>" OPPORTUNITIES TO EDUCATION MOSTLY MEMBERS OF 4Ps WHO ARE HIGH SCHOOL UNDERGRADUATES AND SOME BATTERED HOUSEWIVES "</v>
      </c>
      <c r="B424" s="283"/>
      <c r="C424" s="283"/>
      <c r="D424" s="283"/>
      <c r="E424" s="283"/>
      <c r="F424" s="283"/>
      <c r="G424" s="283"/>
      <c r="H424" s="283"/>
      <c r="I424" s="283"/>
      <c r="J424" s="283"/>
      <c r="K424" s="283"/>
    </row>
    <row r="425" spans="1:11" x14ac:dyDescent="0.25">
      <c r="A425" s="166"/>
      <c r="B425" s="166"/>
      <c r="C425" s="166"/>
      <c r="D425" s="166"/>
      <c r="E425" s="166"/>
      <c r="F425" s="166"/>
      <c r="G425" s="166"/>
      <c r="H425" s="166"/>
    </row>
    <row r="426" spans="1:11" ht="15" customHeight="1" x14ac:dyDescent="0.25">
      <c r="A426" s="186"/>
      <c r="B426" s="187"/>
      <c r="C426" s="187"/>
      <c r="D426" s="187"/>
      <c r="E426" s="187"/>
      <c r="F426" s="187"/>
      <c r="G426" s="187"/>
      <c r="H426" s="284" t="s">
        <v>168</v>
      </c>
      <c r="I426" s="285"/>
      <c r="J426" s="286"/>
      <c r="K426" s="287" t="s">
        <v>193</v>
      </c>
    </row>
    <row r="427" spans="1:11" x14ac:dyDescent="0.25">
      <c r="A427" s="290" t="s">
        <v>192</v>
      </c>
      <c r="B427" s="291"/>
      <c r="C427" s="291"/>
      <c r="D427" s="291"/>
      <c r="E427" s="291"/>
      <c r="F427" s="291"/>
      <c r="G427" s="292"/>
      <c r="H427" s="188" t="s">
        <v>166</v>
      </c>
      <c r="I427" s="189" t="s">
        <v>169</v>
      </c>
      <c r="J427" s="190" t="s">
        <v>172</v>
      </c>
      <c r="K427" s="288"/>
    </row>
    <row r="428" spans="1:11" x14ac:dyDescent="0.25">
      <c r="A428" s="290"/>
      <c r="B428" s="291"/>
      <c r="C428" s="291"/>
      <c r="D428" s="291"/>
      <c r="E428" s="291"/>
      <c r="F428" s="291"/>
      <c r="G428" s="292"/>
      <c r="H428" s="191" t="s">
        <v>167</v>
      </c>
      <c r="I428" s="192" t="s">
        <v>170</v>
      </c>
      <c r="J428" s="190" t="s">
        <v>173</v>
      </c>
      <c r="K428" s="288"/>
    </row>
    <row r="429" spans="1:11" ht="15.75" thickBot="1" x14ac:dyDescent="0.3">
      <c r="A429" s="193"/>
      <c r="B429" s="194"/>
      <c r="C429" s="194"/>
      <c r="D429" s="194"/>
      <c r="E429" s="194"/>
      <c r="F429" s="194"/>
      <c r="G429" s="194"/>
      <c r="H429" s="195"/>
      <c r="I429" s="196" t="s">
        <v>171</v>
      </c>
      <c r="J429" s="197"/>
      <c r="K429" s="289"/>
    </row>
    <row r="430" spans="1:11" ht="15.75" customHeight="1" thickBot="1" x14ac:dyDescent="0.3">
      <c r="A430" s="280" t="s">
        <v>195</v>
      </c>
      <c r="B430" s="280"/>
      <c r="C430" s="280"/>
      <c r="D430" s="280"/>
      <c r="E430" s="280"/>
      <c r="F430" s="280"/>
      <c r="G430" s="281"/>
      <c r="H430" s="199"/>
      <c r="I430" s="200"/>
      <c r="J430" s="201"/>
      <c r="K430" s="202">
        <f>SUM(K431:K432)</f>
        <v>2</v>
      </c>
    </row>
    <row r="431" spans="1:11" x14ac:dyDescent="0.25">
      <c r="B431" s="165" t="s">
        <v>163</v>
      </c>
      <c r="H431" s="203"/>
      <c r="I431" s="200"/>
      <c r="J431" s="203"/>
      <c r="K431" s="203">
        <v>1</v>
      </c>
    </row>
    <row r="432" spans="1:11" ht="15.75" thickBot="1" x14ac:dyDescent="0.3">
      <c r="A432" s="170"/>
      <c r="B432" s="174" t="s">
        <v>165</v>
      </c>
      <c r="C432" s="170"/>
      <c r="D432" s="170"/>
      <c r="E432" s="170"/>
      <c r="F432" s="170"/>
      <c r="G432" s="170"/>
      <c r="H432" s="204"/>
      <c r="I432" s="205"/>
      <c r="J432" s="204"/>
      <c r="K432" s="204">
        <v>1</v>
      </c>
    </row>
    <row r="433" spans="1:11" ht="15.75" thickBot="1" x14ac:dyDescent="0.3">
      <c r="A433" s="176" t="s">
        <v>194</v>
      </c>
      <c r="H433" s="203"/>
      <c r="I433" s="200"/>
      <c r="J433" s="201"/>
      <c r="K433" s="202">
        <f>SUM(K435:K438)</f>
        <v>2</v>
      </c>
    </row>
    <row r="434" spans="1:11" x14ac:dyDescent="0.25">
      <c r="B434" s="177" t="s">
        <v>196</v>
      </c>
      <c r="H434" s="203"/>
      <c r="I434" s="200"/>
      <c r="J434" s="203"/>
      <c r="K434" s="203"/>
    </row>
    <row r="435" spans="1:11" x14ac:dyDescent="0.25">
      <c r="B435" s="165" t="s">
        <v>177</v>
      </c>
      <c r="H435" s="203"/>
      <c r="I435" s="200"/>
      <c r="J435" s="203"/>
      <c r="K435" s="203">
        <v>0.5</v>
      </c>
    </row>
    <row r="436" spans="1:11" x14ac:dyDescent="0.25">
      <c r="B436" s="165" t="s">
        <v>178</v>
      </c>
      <c r="H436" s="203"/>
      <c r="I436" s="200"/>
      <c r="J436" s="203"/>
      <c r="K436" s="203">
        <v>0.5</v>
      </c>
    </row>
    <row r="437" spans="1:11" x14ac:dyDescent="0.25">
      <c r="B437" s="165" t="s">
        <v>179</v>
      </c>
      <c r="H437" s="203"/>
      <c r="I437" s="200"/>
      <c r="J437" s="203"/>
      <c r="K437" s="203">
        <v>0.5</v>
      </c>
    </row>
    <row r="438" spans="1:11" ht="15.75" thickBot="1" x14ac:dyDescent="0.3">
      <c r="A438" s="170"/>
      <c r="B438" s="174" t="s">
        <v>197</v>
      </c>
      <c r="C438" s="170"/>
      <c r="D438" s="170"/>
      <c r="E438" s="170"/>
      <c r="F438" s="170"/>
      <c r="G438" s="170"/>
      <c r="H438" s="204"/>
      <c r="I438" s="205"/>
      <c r="J438" s="204"/>
      <c r="K438" s="204">
        <v>0.5</v>
      </c>
    </row>
    <row r="439" spans="1:11" ht="15.75" thickBot="1" x14ac:dyDescent="0.3">
      <c r="A439" s="176" t="s">
        <v>198</v>
      </c>
      <c r="H439" s="203"/>
      <c r="I439" s="200"/>
      <c r="J439" s="201"/>
      <c r="K439" s="202">
        <f>SUM(K441:K442)</f>
        <v>4</v>
      </c>
    </row>
    <row r="440" spans="1:11" x14ac:dyDescent="0.25">
      <c r="B440" s="176" t="s">
        <v>199</v>
      </c>
      <c r="H440" s="203"/>
      <c r="I440" s="200"/>
      <c r="J440" s="203"/>
      <c r="K440" s="203"/>
    </row>
    <row r="441" spans="1:11" x14ac:dyDescent="0.25">
      <c r="B441" s="165" t="s">
        <v>182</v>
      </c>
      <c r="H441" s="203"/>
      <c r="I441" s="200"/>
      <c r="J441" s="203"/>
      <c r="K441" s="203">
        <v>2</v>
      </c>
    </row>
    <row r="442" spans="1:11" ht="15.75" thickBot="1" x14ac:dyDescent="0.3">
      <c r="A442" s="170"/>
      <c r="B442" s="174" t="s">
        <v>183</v>
      </c>
      <c r="C442" s="170"/>
      <c r="D442" s="170"/>
      <c r="E442" s="170"/>
      <c r="F442" s="170"/>
      <c r="G442" s="170"/>
      <c r="H442" s="204"/>
      <c r="I442" s="205"/>
      <c r="J442" s="204"/>
      <c r="K442" s="204">
        <v>2</v>
      </c>
    </row>
    <row r="443" spans="1:11" ht="15.75" thickBot="1" x14ac:dyDescent="0.3">
      <c r="A443" s="176" t="s">
        <v>200</v>
      </c>
      <c r="H443" s="203"/>
      <c r="I443" s="200"/>
      <c r="J443" s="201"/>
      <c r="K443" s="202">
        <f>K444</f>
        <v>2</v>
      </c>
    </row>
    <row r="444" spans="1:11" ht="15.75" thickBot="1" x14ac:dyDescent="0.3">
      <c r="B444" s="179" t="s">
        <v>201</v>
      </c>
      <c r="H444" s="203"/>
      <c r="I444" s="200"/>
      <c r="J444" s="203"/>
      <c r="K444" s="203">
        <v>2</v>
      </c>
    </row>
    <row r="445" spans="1:11" ht="15.75" thickBot="1" x14ac:dyDescent="0.3">
      <c r="A445" s="176" t="s">
        <v>203</v>
      </c>
      <c r="H445" s="203"/>
      <c r="I445" s="200"/>
      <c r="J445" s="201"/>
      <c r="K445" s="202">
        <f>SUM(K447:K448)</f>
        <v>2</v>
      </c>
    </row>
    <row r="446" spans="1:11" x14ac:dyDescent="0.25">
      <c r="B446" s="178" t="s">
        <v>202</v>
      </c>
      <c r="H446" s="203"/>
      <c r="I446" s="200"/>
      <c r="J446" s="203"/>
      <c r="K446" s="203"/>
    </row>
    <row r="447" spans="1:11" x14ac:dyDescent="0.25">
      <c r="B447" s="165" t="s">
        <v>204</v>
      </c>
      <c r="H447" s="203"/>
      <c r="I447" s="200"/>
      <c r="J447" s="203"/>
      <c r="K447" s="203">
        <v>1</v>
      </c>
    </row>
    <row r="448" spans="1:11" x14ac:dyDescent="0.25">
      <c r="A448" s="170"/>
      <c r="B448" s="174" t="s">
        <v>205</v>
      </c>
      <c r="C448" s="170"/>
      <c r="D448" s="170"/>
      <c r="E448" s="170"/>
      <c r="F448" s="170"/>
      <c r="G448" s="170"/>
      <c r="H448" s="204"/>
      <c r="I448" s="205"/>
      <c r="J448" s="204"/>
      <c r="K448" s="204">
        <v>1</v>
      </c>
    </row>
    <row r="449" spans="1:11" x14ac:dyDescent="0.25">
      <c r="A449" s="181" t="s">
        <v>206</v>
      </c>
      <c r="B449" s="182"/>
      <c r="C449" s="182"/>
      <c r="D449" s="182"/>
      <c r="E449" s="182"/>
      <c r="F449" s="182"/>
      <c r="G449" s="182"/>
      <c r="H449" s="185"/>
      <c r="I449" s="185"/>
      <c r="J449" s="198"/>
      <c r="K449" s="214">
        <f>SUM(K445+K443+K439+K433+K430)</f>
        <v>12</v>
      </c>
    </row>
    <row r="450" spans="1:11" x14ac:dyDescent="0.25">
      <c r="A450" s="181" t="s">
        <v>207</v>
      </c>
      <c r="B450" s="182"/>
      <c r="C450" s="182"/>
      <c r="D450" s="182"/>
      <c r="E450" s="182"/>
      <c r="F450" s="182"/>
      <c r="G450" s="182"/>
      <c r="H450" s="185"/>
      <c r="I450" s="185"/>
      <c r="J450" s="198"/>
      <c r="K450" s="214">
        <f>K417</f>
        <v>8.01</v>
      </c>
    </row>
    <row r="451" spans="1:11" x14ac:dyDescent="0.25">
      <c r="A451" s="181" t="s">
        <v>208</v>
      </c>
      <c r="B451" s="182"/>
      <c r="C451" s="182"/>
      <c r="D451" s="182"/>
      <c r="E451" s="182"/>
      <c r="F451" s="182"/>
      <c r="G451" s="182"/>
      <c r="H451" s="185"/>
      <c r="I451" s="185"/>
      <c r="J451" s="198"/>
      <c r="K451" s="214">
        <f>SUM(K450+K449)</f>
        <v>20.009999999999998</v>
      </c>
    </row>
    <row r="452" spans="1:11" x14ac:dyDescent="0.25">
      <c r="H452" s="167"/>
      <c r="I452" s="167"/>
      <c r="J452" s="167"/>
      <c r="K452" s="167"/>
    </row>
    <row r="453" spans="1:11" x14ac:dyDescent="0.25">
      <c r="H453" s="167"/>
      <c r="I453" s="167"/>
      <c r="J453" s="167"/>
      <c r="K453" s="167"/>
    </row>
    <row r="454" spans="1:11" x14ac:dyDescent="0.25">
      <c r="A454" s="282" t="s">
        <v>190</v>
      </c>
      <c r="B454" s="282"/>
      <c r="C454" s="282"/>
      <c r="D454" s="282"/>
      <c r="E454" s="282"/>
      <c r="F454" s="282"/>
      <c r="G454" s="282"/>
      <c r="H454" s="282"/>
      <c r="I454" s="282"/>
      <c r="J454" s="282"/>
      <c r="K454" s="282"/>
    </row>
  </sheetData>
  <mergeCells count="91">
    <mergeCell ref="A1:K1"/>
    <mergeCell ref="A3:K3"/>
    <mergeCell ref="A6:G7"/>
    <mergeCell ref="A64:K64"/>
    <mergeCell ref="A37:G38"/>
    <mergeCell ref="A40:G40"/>
    <mergeCell ref="H5:J5"/>
    <mergeCell ref="K5:K8"/>
    <mergeCell ref="A30:K30"/>
    <mergeCell ref="A32:K32"/>
    <mergeCell ref="A34:K34"/>
    <mergeCell ref="H36:J36"/>
    <mergeCell ref="K36:K39"/>
    <mergeCell ref="A105:G105"/>
    <mergeCell ref="A66:K66"/>
    <mergeCell ref="A68:K68"/>
    <mergeCell ref="H70:J70"/>
    <mergeCell ref="K70:K73"/>
    <mergeCell ref="A71:G72"/>
    <mergeCell ref="A95:K95"/>
    <mergeCell ref="A97:K97"/>
    <mergeCell ref="A99:K99"/>
    <mergeCell ref="H101:J101"/>
    <mergeCell ref="K101:K104"/>
    <mergeCell ref="A102:G103"/>
    <mergeCell ref="A129:K129"/>
    <mergeCell ref="A131:K131"/>
    <mergeCell ref="A133:K133"/>
    <mergeCell ref="H135:J135"/>
    <mergeCell ref="K135:K138"/>
    <mergeCell ref="A136:G137"/>
    <mergeCell ref="A160:K160"/>
    <mergeCell ref="A162:K162"/>
    <mergeCell ref="A164:K164"/>
    <mergeCell ref="H166:J166"/>
    <mergeCell ref="K166:K169"/>
    <mergeCell ref="A167:G168"/>
    <mergeCell ref="A170:G170"/>
    <mergeCell ref="A194:K194"/>
    <mergeCell ref="A196:K196"/>
    <mergeCell ref="A198:K198"/>
    <mergeCell ref="H200:J200"/>
    <mergeCell ref="K200:K203"/>
    <mergeCell ref="A201:G202"/>
    <mergeCell ref="A225:K225"/>
    <mergeCell ref="A227:K227"/>
    <mergeCell ref="A229:K229"/>
    <mergeCell ref="H231:J231"/>
    <mergeCell ref="K231:K234"/>
    <mergeCell ref="A232:G233"/>
    <mergeCell ref="A235:G235"/>
    <mergeCell ref="A259:K259"/>
    <mergeCell ref="A261:K261"/>
    <mergeCell ref="A263:K263"/>
    <mergeCell ref="H265:J265"/>
    <mergeCell ref="K265:K268"/>
    <mergeCell ref="A266:G267"/>
    <mergeCell ref="A290:K290"/>
    <mergeCell ref="A292:K292"/>
    <mergeCell ref="A294:K294"/>
    <mergeCell ref="H296:J296"/>
    <mergeCell ref="K296:K299"/>
    <mergeCell ref="A297:G298"/>
    <mergeCell ref="A300:G300"/>
    <mergeCell ref="A324:K324"/>
    <mergeCell ref="A326:K326"/>
    <mergeCell ref="A328:K328"/>
    <mergeCell ref="H330:J330"/>
    <mergeCell ref="K330:K333"/>
    <mergeCell ref="A331:G332"/>
    <mergeCell ref="A355:K355"/>
    <mergeCell ref="A357:K357"/>
    <mergeCell ref="A359:K359"/>
    <mergeCell ref="H361:J361"/>
    <mergeCell ref="K361:K364"/>
    <mergeCell ref="A362:G363"/>
    <mergeCell ref="A365:G365"/>
    <mergeCell ref="A389:K389"/>
    <mergeCell ref="A391:K391"/>
    <mergeCell ref="A393:K393"/>
    <mergeCell ref="H395:J395"/>
    <mergeCell ref="K395:K398"/>
    <mergeCell ref="A396:G397"/>
    <mergeCell ref="A430:G430"/>
    <mergeCell ref="A454:K454"/>
    <mergeCell ref="A420:K420"/>
    <mergeCell ref="A422:K422"/>
    <mergeCell ref="A424:K424"/>
    <mergeCell ref="H426:J426"/>
    <mergeCell ref="K426:K429"/>
    <mergeCell ref="A427:G428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GBP 2020</vt:lpstr>
      <vt:lpstr>Sheet1</vt:lpstr>
      <vt:lpstr>Sheet2</vt:lpstr>
      <vt:lpstr>'GBP 2020'!Print_Area</vt:lpstr>
      <vt:lpstr>'GBP 2020'!Print_Titles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2020-01-30T17:11:40Z</cp:lastPrinted>
  <dcterms:created xsi:type="dcterms:W3CDTF">2016-11-03T11:00:59Z</dcterms:created>
  <dcterms:modified xsi:type="dcterms:W3CDTF">2020-01-30T02:01:11Z</dcterms:modified>
</cp:coreProperties>
</file>